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VC3Itemized Costs" sheetId="7" r:id="rId1"/>
  </sheets>
  <definedNames>
    <definedName name="_xlnm._FilterDatabase" localSheetId="0" hidden="1">'VC3Itemized Costs'!$A$1:$G$487</definedName>
  </definedNames>
  <calcPr calcId="144525"/>
</workbook>
</file>

<file path=xl/calcChain.xml><?xml version="1.0" encoding="utf-8"?>
<calcChain xmlns="http://schemas.openxmlformats.org/spreadsheetml/2006/main">
  <c r="AN55" i="7" l="1"/>
  <c r="AN54" i="7"/>
  <c r="M54" i="7"/>
  <c r="K54" i="7"/>
  <c r="AN53" i="7"/>
  <c r="M53" i="7"/>
  <c r="K53" i="7"/>
  <c r="AN52" i="7"/>
  <c r="X52" i="7"/>
  <c r="M52" i="7"/>
  <c r="K52" i="7"/>
  <c r="AN51" i="7"/>
  <c r="M51" i="7"/>
  <c r="K51" i="7"/>
  <c r="AN50" i="7"/>
  <c r="M50" i="7"/>
  <c r="K50" i="7"/>
  <c r="AN49" i="7"/>
  <c r="M49" i="7"/>
  <c r="K49" i="7"/>
  <c r="AN48" i="7"/>
  <c r="AN47" i="7"/>
  <c r="AN46" i="7"/>
  <c r="X46" i="7"/>
  <c r="AN45" i="7"/>
  <c r="M45" i="7"/>
  <c r="K45" i="7"/>
  <c r="AN44" i="7"/>
  <c r="M44" i="7"/>
  <c r="K44" i="7"/>
  <c r="AN43" i="7"/>
  <c r="S43" i="7"/>
  <c r="Q43" i="7"/>
  <c r="M43" i="7"/>
  <c r="K43" i="7"/>
  <c r="AN42" i="7"/>
  <c r="S42" i="7"/>
  <c r="Q42" i="7"/>
  <c r="M42" i="7"/>
  <c r="K42" i="7"/>
  <c r="AN41" i="7"/>
  <c r="S41" i="7"/>
  <c r="Q41" i="7"/>
  <c r="M41" i="7"/>
  <c r="K41" i="7"/>
  <c r="AN40" i="7"/>
  <c r="S40" i="7"/>
  <c r="Q40" i="7"/>
  <c r="M40" i="7"/>
  <c r="K40" i="7"/>
  <c r="AN39" i="7"/>
  <c r="S39" i="7"/>
  <c r="Q39" i="7"/>
  <c r="M39" i="7"/>
  <c r="K39" i="7"/>
  <c r="AN38" i="7"/>
  <c r="S38" i="7"/>
  <c r="Q38" i="7"/>
  <c r="M38" i="7"/>
  <c r="K38" i="7"/>
  <c r="AN37" i="7"/>
  <c r="S37" i="7"/>
  <c r="Q37" i="7"/>
  <c r="M37" i="7"/>
  <c r="K37" i="7"/>
  <c r="AN36" i="7"/>
  <c r="S36" i="7"/>
  <c r="Q36" i="7"/>
  <c r="M36" i="7"/>
  <c r="K36" i="7"/>
  <c r="AN35" i="7"/>
  <c r="S35" i="7"/>
  <c r="Q35" i="7"/>
  <c r="M35" i="7"/>
  <c r="K35" i="7"/>
  <c r="AN34" i="7"/>
  <c r="S34" i="7"/>
  <c r="Q34" i="7"/>
  <c r="M34" i="7"/>
  <c r="K34" i="7"/>
  <c r="AN33" i="7"/>
  <c r="S33" i="7"/>
  <c r="Q33" i="7"/>
  <c r="M33" i="7"/>
  <c r="K33" i="7"/>
  <c r="AN32" i="7"/>
  <c r="S32" i="7"/>
  <c r="Q32" i="7"/>
  <c r="M32" i="7"/>
  <c r="K32" i="7"/>
  <c r="AN31" i="7"/>
  <c r="S31" i="7"/>
  <c r="Q31" i="7"/>
  <c r="M31" i="7"/>
  <c r="K31" i="7"/>
  <c r="AN30" i="7"/>
  <c r="S30" i="7"/>
  <c r="Q30" i="7"/>
  <c r="M30" i="7"/>
  <c r="K30" i="7"/>
  <c r="AN29" i="7"/>
  <c r="S29" i="7"/>
  <c r="Q29" i="7"/>
  <c r="M29" i="7"/>
  <c r="K29" i="7"/>
  <c r="AN28" i="7"/>
  <c r="S28" i="7"/>
  <c r="Q28" i="7"/>
  <c r="M28" i="7"/>
  <c r="K28" i="7"/>
  <c r="AN27" i="7"/>
  <c r="S27" i="7"/>
  <c r="Q27" i="7"/>
  <c r="M27" i="7"/>
  <c r="K27" i="7"/>
  <c r="AN26" i="7"/>
  <c r="S26" i="7"/>
  <c r="Q26" i="7"/>
  <c r="M26" i="7"/>
  <c r="K26" i="7"/>
  <c r="AN25" i="7"/>
  <c r="S25" i="7"/>
  <c r="Q25" i="7"/>
  <c r="M25" i="7"/>
  <c r="K25" i="7"/>
  <c r="AN24" i="7"/>
  <c r="M24" i="7"/>
  <c r="K24" i="7"/>
  <c r="AN23" i="7"/>
  <c r="M23" i="7"/>
  <c r="K23" i="7"/>
  <c r="AN22" i="7"/>
  <c r="M22" i="7"/>
  <c r="K22" i="7"/>
  <c r="AN21" i="7"/>
  <c r="S21" i="7"/>
  <c r="Q21" i="7"/>
  <c r="M21" i="7"/>
  <c r="K21" i="7"/>
  <c r="AN20" i="7"/>
  <c r="S20" i="7"/>
  <c r="Q20" i="7"/>
  <c r="M20" i="7"/>
  <c r="K20" i="7"/>
  <c r="S19" i="7"/>
  <c r="Q19" i="7"/>
  <c r="M19" i="7"/>
  <c r="K19" i="7"/>
  <c r="S18" i="7"/>
  <c r="Q18" i="7"/>
  <c r="M18" i="7"/>
  <c r="K18" i="7"/>
  <c r="S17" i="7"/>
  <c r="Q17" i="7"/>
  <c r="M17" i="7"/>
  <c r="K17" i="7"/>
  <c r="S16" i="7"/>
  <c r="Q16" i="7"/>
  <c r="M16" i="7"/>
  <c r="K16" i="7"/>
  <c r="S15" i="7"/>
  <c r="Q15" i="7"/>
  <c r="M15" i="7"/>
  <c r="K15" i="7"/>
  <c r="S14" i="7"/>
  <c r="Q14" i="7"/>
  <c r="M14" i="7"/>
  <c r="K14" i="7"/>
  <c r="S13" i="7"/>
  <c r="Q13" i="7"/>
  <c r="M13" i="7"/>
  <c r="K13" i="7"/>
  <c r="M12" i="7"/>
  <c r="K12" i="7"/>
  <c r="M11" i="7"/>
  <c r="K11" i="7"/>
  <c r="M10" i="7"/>
  <c r="K10" i="7"/>
  <c r="S9" i="7"/>
  <c r="Q9" i="7"/>
  <c r="M9" i="7"/>
  <c r="K9" i="7"/>
  <c r="S8" i="7"/>
  <c r="Q8" i="7"/>
  <c r="M8" i="7"/>
  <c r="K8" i="7"/>
  <c r="S7" i="7"/>
  <c r="Q7" i="7"/>
  <c r="M7" i="7"/>
  <c r="K7" i="7"/>
  <c r="S6" i="7"/>
  <c r="Q6" i="7"/>
  <c r="M6" i="7"/>
  <c r="K6" i="7"/>
  <c r="S5" i="7"/>
  <c r="Q5" i="7"/>
  <c r="M5" i="7"/>
  <c r="K5" i="7"/>
  <c r="S4" i="7"/>
  <c r="Q4" i="7"/>
  <c r="M4" i="7"/>
  <c r="K4" i="7"/>
  <c r="S3" i="7"/>
  <c r="Q3" i="7"/>
  <c r="M3" i="7"/>
  <c r="K3" i="7"/>
  <c r="S2" i="7"/>
  <c r="Q2" i="7"/>
  <c r="M2" i="7"/>
  <c r="K2" i="7"/>
  <c r="AL48" i="7"/>
  <c r="AL18" i="7"/>
  <c r="AL8" i="7"/>
  <c r="AL40" i="7"/>
  <c r="AL37" i="7"/>
  <c r="AL20" i="7"/>
  <c r="AM10" i="7"/>
  <c r="AM15" i="7"/>
  <c r="AM5" i="7"/>
  <c r="AL42" i="7"/>
  <c r="AL5" i="7"/>
  <c r="AL24" i="7"/>
  <c r="AL47" i="7"/>
  <c r="AL26" i="7"/>
  <c r="AM13" i="7"/>
  <c r="AL29" i="7"/>
  <c r="AL10" i="7"/>
  <c r="AL31" i="7"/>
  <c r="AL15" i="7"/>
  <c r="AL13" i="7"/>
  <c r="AL46" i="7"/>
  <c r="AL34" i="7"/>
  <c r="AL23" i="7"/>
  <c r="AM17" i="7"/>
  <c r="AM7" i="7"/>
  <c r="AL45" i="7"/>
  <c r="AL39" i="7"/>
  <c r="AL17" i="7"/>
  <c r="AM12" i="7"/>
  <c r="AL11" i="7"/>
  <c r="AL7" i="7"/>
  <c r="AM9" i="7"/>
  <c r="AL28" i="7"/>
  <c r="AL36" i="7"/>
  <c r="AL22" i="7"/>
  <c r="AL21" i="7"/>
  <c r="AL32" i="7"/>
  <c r="AL19" i="7"/>
  <c r="AL9" i="7"/>
  <c r="AL12" i="7"/>
  <c r="AL44" i="7"/>
  <c r="AL41" i="7"/>
  <c r="AL25" i="7"/>
  <c r="AL33" i="7"/>
  <c r="AL38" i="7"/>
  <c r="AM16" i="7"/>
  <c r="AM14" i="7"/>
  <c r="AM4" i="7"/>
  <c r="AL14" i="7"/>
  <c r="AL4" i="7"/>
  <c r="AM6" i="7"/>
  <c r="AM11" i="7"/>
  <c r="AL27" i="7"/>
  <c r="AL30" i="7"/>
  <c r="AL16" i="7"/>
  <c r="AL35" i="7"/>
  <c r="AL6" i="7"/>
  <c r="AL43" i="7"/>
  <c r="AM18" i="7"/>
  <c r="AM8" i="7"/>
  <c r="AN5" i="7" l="1"/>
  <c r="AN15" i="7"/>
  <c r="AN10" i="7"/>
  <c r="AN11" i="7"/>
  <c r="AN6" i="7"/>
  <c r="AN16" i="7"/>
  <c r="AN12" i="7"/>
  <c r="AN7" i="7"/>
  <c r="AN17" i="7"/>
  <c r="AN13" i="7"/>
  <c r="AN8" i="7"/>
  <c r="AN18" i="7"/>
  <c r="AN4" i="7"/>
  <c r="AN14" i="7"/>
  <c r="AN9" i="7"/>
  <c r="AN19" i="7" l="1"/>
</calcChain>
</file>

<file path=xl/sharedStrings.xml><?xml version="1.0" encoding="utf-8"?>
<sst xmlns="http://schemas.openxmlformats.org/spreadsheetml/2006/main" count="2551" uniqueCount="170">
  <si>
    <t>Species</t>
  </si>
  <si>
    <t>Date</t>
  </si>
  <si>
    <t>Cost</t>
  </si>
  <si>
    <t>Bird</t>
  </si>
  <si>
    <t>Boarding</t>
  </si>
  <si>
    <t>Cockatoo</t>
  </si>
  <si>
    <t>Gus</t>
  </si>
  <si>
    <t>THC</t>
  </si>
  <si>
    <t>Tiel</t>
  </si>
  <si>
    <t>Conure</t>
  </si>
  <si>
    <t>Amazon</t>
  </si>
  <si>
    <t>IRN</t>
  </si>
  <si>
    <t>Budgie</t>
  </si>
  <si>
    <t>Lovebird</t>
  </si>
  <si>
    <t>Sebastian</t>
  </si>
  <si>
    <t>lovebird</t>
  </si>
  <si>
    <t>Canary</t>
  </si>
  <si>
    <t>Mango</t>
  </si>
  <si>
    <t>Finch</t>
  </si>
  <si>
    <t>Sky</t>
  </si>
  <si>
    <t>Caique</t>
  </si>
  <si>
    <t>Princess</t>
  </si>
  <si>
    <t xml:space="preserve">Category </t>
  </si>
  <si>
    <t>Total Cost Per Category</t>
  </si>
  <si>
    <t>Percentage of Total Clinic Costs</t>
  </si>
  <si>
    <t>Total # of Birds Per Category</t>
  </si>
  <si>
    <t>Percentage of total Number of Clinic Birds.</t>
  </si>
  <si>
    <t>Boarding - Medical</t>
  </si>
  <si>
    <t>Hormones</t>
  </si>
  <si>
    <t>Meds</t>
  </si>
  <si>
    <t>Exam</t>
  </si>
  <si>
    <t>Other</t>
  </si>
  <si>
    <t>Tests</t>
  </si>
  <si>
    <t>Treatments</t>
  </si>
  <si>
    <t>Meds - Amphotericin-B</t>
  </si>
  <si>
    <t>Meds - Calcium Gluconate - Injection</t>
  </si>
  <si>
    <t>Meds - Diazepam - Injection</t>
  </si>
  <si>
    <t>Meds - Enalapril</t>
  </si>
  <si>
    <t>Meds - Meloxicam</t>
  </si>
  <si>
    <t>Meds - Tramadol</t>
  </si>
  <si>
    <t>Other - Cremation</t>
  </si>
  <si>
    <t>Tests - Gender - PCR</t>
  </si>
  <si>
    <t>Tests - Imaging</t>
  </si>
  <si>
    <t>Treatments - Band Removal</t>
  </si>
  <si>
    <t>Lupron Injection</t>
  </si>
  <si>
    <t>Calcium Gluconate Injection</t>
  </si>
  <si>
    <t>Gavage Feeding</t>
  </si>
  <si>
    <t>Category - Narrowed</t>
  </si>
  <si>
    <t>Percentage of Total Treatment Costs</t>
  </si>
  <si>
    <t>Treatment Categories</t>
  </si>
  <si>
    <t>Sylvester</t>
  </si>
  <si>
    <t>Jasmine</t>
  </si>
  <si>
    <t>Fellini</t>
  </si>
  <si>
    <t>Sage</t>
  </si>
  <si>
    <t>Tansy</t>
  </si>
  <si>
    <t>Lilo</t>
  </si>
  <si>
    <t>Emerson</t>
  </si>
  <si>
    <t>Sam</t>
  </si>
  <si>
    <t>Fizzy</t>
  </si>
  <si>
    <t>Blue 2</t>
  </si>
  <si>
    <t>Parottlet</t>
  </si>
  <si>
    <t>Little Girl</t>
  </si>
  <si>
    <t>African Grey</t>
  </si>
  <si>
    <t>Peela</t>
  </si>
  <si>
    <t>Nicki</t>
  </si>
  <si>
    <t>Izzy</t>
  </si>
  <si>
    <t>Rocco</t>
  </si>
  <si>
    <t xml:space="preserve">Aria </t>
  </si>
  <si>
    <t>Coco</t>
  </si>
  <si>
    <t>Oatmeal</t>
  </si>
  <si>
    <t>Alex</t>
  </si>
  <si>
    <t>Waffle</t>
  </si>
  <si>
    <t>Rainbow Lorikeet</t>
  </si>
  <si>
    <t>Skye</t>
  </si>
  <si>
    <t>Daisy</t>
  </si>
  <si>
    <t>CH Conure</t>
  </si>
  <si>
    <t>Curtis</t>
  </si>
  <si>
    <t>Reina</t>
  </si>
  <si>
    <t>Procedure</t>
  </si>
  <si>
    <t>Procedure - Narrowed</t>
  </si>
  <si>
    <t>Procedure Category</t>
  </si>
  <si>
    <t>Boarding - Avian - Small</t>
  </si>
  <si>
    <t>Column 10</t>
  </si>
  <si>
    <t>Unique Number of Birds Per Procedure</t>
  </si>
  <si>
    <t>Column 9</t>
  </si>
  <si>
    <t>Exam - Avian</t>
  </si>
  <si>
    <t>Exam - Avian New Patient</t>
  </si>
  <si>
    <t>Boarding - Day Care</t>
  </si>
  <si>
    <t>Exam - Avian Recheck</t>
  </si>
  <si>
    <t>Exam - Urgent - Emergency</t>
  </si>
  <si>
    <t>Exam, Technician Appointment</t>
  </si>
  <si>
    <t>Hormones - Lupron Injection</t>
  </si>
  <si>
    <t>Meds - Allopurinol</t>
  </si>
  <si>
    <t>Meds - Avian Essential Fatty Acids/Dandelion</t>
  </si>
  <si>
    <t>Percentage of Total Test Costs</t>
  </si>
  <si>
    <t>Tests - A&amp;E DNA/PCR Chlamydophila</t>
  </si>
  <si>
    <t>Boarding - Partial Day (&lt;3Hrs)</t>
  </si>
  <si>
    <t>Meds - Celebrex</t>
  </si>
  <si>
    <t>Tests - Mini Avian (Includes CBC)</t>
  </si>
  <si>
    <t>Meds - Ciproflaxicin</t>
  </si>
  <si>
    <t>Tests - Necropsy</t>
  </si>
  <si>
    <t>Boarding with Med. - Avian - Medium</t>
  </si>
  <si>
    <t>Meds - Colchicine</t>
  </si>
  <si>
    <t>Tests - T-4 Single (Resting)</t>
  </si>
  <si>
    <t>Meds - Gabapentin</t>
  </si>
  <si>
    <t>Tests - A&amp;E Complete Avian w/ Bile Acid/Triglyc</t>
  </si>
  <si>
    <t>Meds - Isoxsuprine</t>
  </si>
  <si>
    <t>Tests - Fecal - Direct Only</t>
  </si>
  <si>
    <t>Meds - Lactulose/Milk Thistle/Dandelion</t>
  </si>
  <si>
    <t>Tests - Gram Stain - Inpatient</t>
  </si>
  <si>
    <t>Boarding with Med. - Avian - Small</t>
  </si>
  <si>
    <t>Meds - Levothyroxine Suspension</t>
  </si>
  <si>
    <t>Meds - Meloxicam - Injection</t>
  </si>
  <si>
    <t>Percentage of Total Meds Costs</t>
  </si>
  <si>
    <t xml:space="preserve">Meds - Metronidazole </t>
  </si>
  <si>
    <t>Meds - Visbiome Probiotic Capsules</t>
  </si>
  <si>
    <t>Meds - Zonisamide Suspension</t>
  </si>
  <si>
    <t>Nutri-An Cakes - Regular/Small Bird</t>
  </si>
  <si>
    <t>Treatment - Assisted Feeding</t>
  </si>
  <si>
    <t>Treatment - Feather Cyst Removal</t>
  </si>
  <si>
    <t>Treatment - Fluids</t>
  </si>
  <si>
    <t>Treatment - Procedural Sedation</t>
  </si>
  <si>
    <t>Treatments - Oxygen Therapy / 24 hours</t>
  </si>
  <si>
    <t xml:space="preserve">The </t>
  </si>
  <si>
    <t>Percentage of total Number of Treatment Birds.</t>
  </si>
  <si>
    <t>Hospitalization - Avian- Intensive</t>
  </si>
  <si>
    <t>Hospitalization - Avian- Routine</t>
  </si>
  <si>
    <t>Cockatiel</t>
  </si>
  <si>
    <t>Sun Conure</t>
  </si>
  <si>
    <t>GCC</t>
  </si>
  <si>
    <t>Technician Appointment</t>
  </si>
  <si>
    <t xml:space="preserve">Lupron Injection </t>
  </si>
  <si>
    <t>Allopurinol Suspension Small</t>
  </si>
  <si>
    <t>Amphotericin-B (per ml)</t>
  </si>
  <si>
    <t>Avian Essential Fatty Acids/Dandelion</t>
  </si>
  <si>
    <t xml:space="preserve">Celebrex </t>
  </si>
  <si>
    <t>Celebrex Suspension</t>
  </si>
  <si>
    <t>Ciprofloxacin Oral Suspension - Sm</t>
  </si>
  <si>
    <t>Ciprofloxacin Suspension - Sm</t>
  </si>
  <si>
    <t>Colchicine Suspension - Sm</t>
  </si>
  <si>
    <t>Diazepam 5~mg/ml Injection</t>
  </si>
  <si>
    <t>Enalapril Suspension - Sm</t>
  </si>
  <si>
    <t>Gabapentin suspension</t>
  </si>
  <si>
    <t>Isoxsuprine Suspension</t>
  </si>
  <si>
    <t>Lactulose/Milk Thistle/Dandelion</t>
  </si>
  <si>
    <t>Levothyroxine Suspension</t>
  </si>
  <si>
    <t>Meloxicam (Metacam) Suspension (1.5)</t>
  </si>
  <si>
    <t>Meloxicam Injection - In Hospital Sm</t>
  </si>
  <si>
    <t>Metronidazole Suspension - Sm</t>
  </si>
  <si>
    <t>Tramadol Oral Suspension Small</t>
  </si>
  <si>
    <t>Visbiome Probiotic Capsules- #10</t>
  </si>
  <si>
    <t>Zonisamide Suspension</t>
  </si>
  <si>
    <t>Care Of Remains (Sm Pets &lt;1Lb)</t>
  </si>
  <si>
    <t>parakeet shoe</t>
  </si>
  <si>
    <t>A&amp;E Complete Avian w/ Bile Acid/Triglyc</t>
  </si>
  <si>
    <t>A&amp;E DNA/PCR Chlamydophila</t>
  </si>
  <si>
    <t>Fecal Exam - Direct Only</t>
  </si>
  <si>
    <t>Fecal Exam - Direct Only, Budgie</t>
  </si>
  <si>
    <t>A&amp;E DNA/PCR Sexing</t>
  </si>
  <si>
    <t>Gram Stain - In Hospital</t>
  </si>
  <si>
    <t>Gram Stain - In Hospital A&amp;E Complete Avian w/ Bile Acid/Triglyc</t>
  </si>
  <si>
    <t>Radiographs 2 Views</t>
  </si>
  <si>
    <t>A&amp;E Mini Avian (Includes CBC)</t>
  </si>
  <si>
    <t>Necropsy - Avian/Exotic</t>
  </si>
  <si>
    <t>A&amp;E T-4 Single (Resting)</t>
  </si>
  <si>
    <t>Feather Cyst Removal- Minor</t>
  </si>
  <si>
    <t>Subcutaneous Fluids 0-25 MI</t>
  </si>
  <si>
    <t>Isoflurane Anesthesia 0-15 Min</t>
  </si>
  <si>
    <t>Avian Band Removal - Small</t>
  </si>
  <si>
    <t>Oxygen Therapy / 24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</si>
</sst>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"/>
    <numFmt numFmtId="165" formatCode="0.0%"/>
    <numFmt numFmtId="166" formatCode="&quot;$&quot;#,##0.00"/>
  </numFmts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</font>
    <font>
      <sz val="9"/>
      <color theme="1"/>
      <name val="Arial"/>
      <scheme val="minor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84">
    <xf numFmtId="0" fontId="0" fillId="0" borderId="0" xfId="0" applyFont="1" applyAlignment="1"/>
    <xf numFmtId="0" fontId="1" fillId="0" borderId="3" xfId="0" applyFont="1" applyBorder="1" applyAlignment="1">
      <alignment horizontal="left" vertical="center"/>
    </xf>
    <xf numFmtId="0" fontId="1" fillId="0" borderId="0" xfId="0" applyFont="1" applyAlignment="1"/>
    <xf numFmtId="164" fontId="1" fillId="0" borderId="0" xfId="0" applyNumberFormat="1" applyFont="1" applyAlignment="1"/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0" xfId="0" applyFont="1"/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3" fontId="1" fillId="0" borderId="11" xfId="0" applyNumberFormat="1" applyFont="1" applyBorder="1" applyAlignment="1">
      <alignment vertical="center"/>
    </xf>
    <xf numFmtId="10" fontId="1" fillId="0" borderId="12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0" fontId="1" fillId="0" borderId="0" xfId="0" applyFont="1"/>
    <xf numFmtId="164" fontId="1" fillId="0" borderId="0" xfId="0" applyNumberFormat="1" applyFont="1"/>
    <xf numFmtId="0" fontId="1" fillId="0" borderId="3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10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0" fontId="1" fillId="0" borderId="8" xfId="0" applyNumberFormat="1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10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165" fontId="1" fillId="0" borderId="12" xfId="0" applyNumberFormat="1" applyFont="1" applyBorder="1" applyAlignment="1">
      <alignment vertical="center"/>
    </xf>
    <xf numFmtId="165" fontId="1" fillId="0" borderId="6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14" fontId="3" fillId="0" borderId="10" xfId="0" applyNumberFormat="1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49" fontId="1" fillId="0" borderId="11" xfId="0" applyNumberFormat="1" applyFont="1" applyBorder="1" applyAlignment="1">
      <alignment vertical="center"/>
    </xf>
    <xf numFmtId="14" fontId="3" fillId="0" borderId="4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49" fontId="1" fillId="0" borderId="5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3" fontId="1" fillId="0" borderId="11" xfId="0" applyNumberFormat="1" applyFont="1" applyBorder="1" applyAlignment="1">
      <alignment vertical="center"/>
    </xf>
    <xf numFmtId="164" fontId="1" fillId="0" borderId="12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165" fontId="1" fillId="0" borderId="9" xfId="0" applyNumberFormat="1" applyFont="1" applyBorder="1" applyAlignment="1">
      <alignment vertical="center"/>
    </xf>
    <xf numFmtId="14" fontId="3" fillId="0" borderId="4" xfId="0" applyNumberFormat="1" applyFont="1" applyBorder="1" applyAlignment="1">
      <alignment vertical="center"/>
    </xf>
    <xf numFmtId="165" fontId="1" fillId="0" borderId="12" xfId="0" applyNumberFormat="1" applyFont="1" applyBorder="1" applyAlignment="1">
      <alignment vertical="center"/>
    </xf>
    <xf numFmtId="165" fontId="1" fillId="0" borderId="6" xfId="0" applyNumberFormat="1" applyFont="1" applyBorder="1" applyAlignment="1">
      <alignment vertical="center"/>
    </xf>
    <xf numFmtId="165" fontId="1" fillId="0" borderId="15" xfId="0" applyNumberFormat="1" applyFont="1" applyBorder="1" applyAlignment="1">
      <alignment vertical="center"/>
    </xf>
    <xf numFmtId="166" fontId="1" fillId="0" borderId="0" xfId="0" applyNumberFormat="1" applyFont="1" applyAlignment="1"/>
    <xf numFmtId="0" fontId="1" fillId="0" borderId="1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4" fontId="3" fillId="0" borderId="10" xfId="0" applyNumberFormat="1" applyFont="1" applyBorder="1" applyAlignment="1">
      <alignment vertical="center"/>
    </xf>
    <xf numFmtId="0" fontId="4" fillId="2" borderId="0" xfId="0" applyFont="1" applyFill="1" applyAlignment="1">
      <alignment horizontal="left"/>
    </xf>
    <xf numFmtId="14" fontId="3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49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7" xfId="0" applyFont="1" applyBorder="1" applyAlignment="1">
      <alignment vertical="center"/>
    </xf>
    <xf numFmtId="3" fontId="1" fillId="0" borderId="8" xfId="0" applyNumberFormat="1" applyFont="1" applyBorder="1" applyAlignment="1">
      <alignment vertical="center"/>
    </xf>
    <xf numFmtId="164" fontId="1" fillId="0" borderId="9" xfId="0" applyNumberFormat="1" applyFont="1" applyBorder="1" applyAlignment="1">
      <alignment vertical="center"/>
    </xf>
    <xf numFmtId="49" fontId="1" fillId="0" borderId="0" xfId="0" applyNumberFormat="1" applyFont="1"/>
    <xf numFmtId="0" fontId="3" fillId="0" borderId="0" xfId="0" applyFont="1"/>
    <xf numFmtId="14" fontId="3" fillId="0" borderId="0" xfId="0" applyNumberFormat="1" applyFont="1" applyAlignment="1"/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3"/>
      <tableStyleElement type="firstRowStripe" dxfId="72"/>
      <tableStyleElement type="secondRowStripe" dxfId="71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Costs Per Category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'VC3Itemized Costs'!$P$1</c:f>
              <c:strCache>
                <c:ptCount val="1"/>
                <c:pt idx="0">
                  <c:v>Total Cost Per Category</c:v>
                </c:pt>
              </c:strCache>
            </c:strRef>
          </c:tx>
          <c:dPt>
            <c:idx val="0"/>
            <c:bubble3D val="0"/>
            <c:spPr>
              <a:solidFill>
                <a:srgbClr val="EA4335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rgbClr val="34A853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rgbClr val="46BDC6"/>
              </a:solidFill>
            </c:spPr>
          </c:dPt>
          <c:dPt>
            <c:idx val="5"/>
            <c:bubble3D val="0"/>
            <c:spPr>
              <a:solidFill>
                <a:srgbClr val="741B47"/>
              </a:solidFill>
            </c:spPr>
          </c:dPt>
          <c:dPt>
            <c:idx val="6"/>
            <c:bubble3D val="0"/>
            <c:spPr>
              <a:solidFill>
                <a:srgbClr val="F07B72"/>
              </a:solidFill>
            </c:spPr>
          </c:dPt>
          <c:dPt>
            <c:idx val="7"/>
            <c:bubble3D val="0"/>
            <c:spPr>
              <a:solidFill>
                <a:srgbClr val="7BA8F9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'VC3Itemized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'VC3Itemized Costs'!$P$2:$P$9</c:f>
              <c:numCache>
                <c:formatCode>"$"#,##0</c:formatCode>
                <c:ptCount val="8"/>
                <c:pt idx="0">
                  <c:v>326</c:v>
                </c:pt>
                <c:pt idx="1">
                  <c:v>5954</c:v>
                </c:pt>
                <c:pt idx="2">
                  <c:v>4640</c:v>
                </c:pt>
                <c:pt idx="3">
                  <c:v>842</c:v>
                </c:pt>
                <c:pt idx="4">
                  <c:v>5356.3399999999992</c:v>
                </c:pt>
                <c:pt idx="5">
                  <c:v>31</c:v>
                </c:pt>
                <c:pt idx="6">
                  <c:v>11032.150000000001</c:v>
                </c:pt>
                <c:pt idx="7">
                  <c:v>597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'VC3Itemized Costs'!$R$1</c:f>
              <c:strCache>
                <c:ptCount val="1"/>
                <c:pt idx="0">
                  <c:v>Total # of Birds Per Category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chemeClr val="accent3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'VC3Itemized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'VC3Itemized Costs'!$R$2:$R$9</c:f>
              <c:numCache>
                <c:formatCode>General</c:formatCode>
                <c:ptCount val="8"/>
                <c:pt idx="0">
                  <c:v>8</c:v>
                </c:pt>
                <c:pt idx="1">
                  <c:v>9</c:v>
                </c:pt>
                <c:pt idx="2">
                  <c:v>30</c:v>
                </c:pt>
                <c:pt idx="3">
                  <c:v>6</c:v>
                </c:pt>
                <c:pt idx="4">
                  <c:v>19</c:v>
                </c:pt>
                <c:pt idx="5">
                  <c:v>1</c:v>
                </c:pt>
                <c:pt idx="6">
                  <c:v>26</c:v>
                </c:pt>
                <c:pt idx="7">
                  <c:v>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accent3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481856"/>
        <c:axId val="215410368"/>
      </c:barChart>
      <c:lineChart>
        <c:grouping val="standard"/>
        <c:varyColors val="0"/>
        <c:ser>
          <c:idx val="1"/>
          <c:order val="1"/>
          <c:tx>
            <c:strRef>
              <c:f>'VC3Itemized Costs'!$S$1</c:f>
              <c:strCache>
                <c:ptCount val="1"/>
                <c:pt idx="0">
                  <c:v>Percentage of total Number of Clinic Birds.</c:v>
                </c:pt>
              </c:strCache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'VC3Itemized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'VC3Itemized Costs'!$S$2:$S$9</c:f>
              <c:numCache>
                <c:formatCode>0.0%</c:formatCode>
                <c:ptCount val="8"/>
                <c:pt idx="0">
                  <c:v>0.25806451612903225</c:v>
                </c:pt>
                <c:pt idx="1">
                  <c:v>0.29032258064516131</c:v>
                </c:pt>
                <c:pt idx="2">
                  <c:v>0.967741935483871</c:v>
                </c:pt>
                <c:pt idx="3">
                  <c:v>0.19354838709677419</c:v>
                </c:pt>
                <c:pt idx="4">
                  <c:v>0.61290322580645162</c:v>
                </c:pt>
                <c:pt idx="5">
                  <c:v>3.2258064516129031E-2</c:v>
                </c:pt>
                <c:pt idx="6">
                  <c:v>0.83870967741935487</c:v>
                </c:pt>
                <c:pt idx="7">
                  <c:v>0.25806451612903225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6097280"/>
        <c:axId val="215410944"/>
      </c:lineChart>
      <c:catAx>
        <c:axId val="215481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5410368"/>
        <c:crosses val="autoZero"/>
        <c:auto val="1"/>
        <c:lblAlgn val="ctr"/>
        <c:lblOffset val="100"/>
        <c:noMultiLvlLbl val="1"/>
      </c:catAx>
      <c:valAx>
        <c:axId val="21541036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Number of Birds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5481856"/>
        <c:crosses val="autoZero"/>
        <c:crossBetween val="between"/>
      </c:valAx>
      <c:catAx>
        <c:axId val="2160972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15410944"/>
        <c:crosses val="autoZero"/>
        <c:auto val="1"/>
        <c:lblAlgn val="ctr"/>
        <c:lblOffset val="100"/>
        <c:noMultiLvlLbl val="1"/>
      </c:catAx>
      <c:valAx>
        <c:axId val="215410944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Birds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6097280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123825</xdr:colOff>
      <xdr:row>2</xdr:row>
      <xdr:rowOff>257175</xdr:rowOff>
    </xdr:from>
    <xdr:ext cx="5715000" cy="3533775"/>
    <xdr:graphicFrame macro="">
      <xdr:nvGraphicFramePr>
        <xdr:cNvPr id="12" name="Chart 1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23</xdr:col>
      <xdr:colOff>838200</xdr:colOff>
      <xdr:row>3</xdr:row>
      <xdr:rowOff>171450</xdr:rowOff>
    </xdr:from>
    <xdr:ext cx="5715000" cy="3533775"/>
    <xdr:graphicFrame macro="">
      <xdr:nvGraphicFramePr>
        <xdr:cNvPr id="13" name="Chart 1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26" name="Vet_Clinic_3" displayName="Vet_Clinic_3" ref="A1:G487">
  <autoFilter ref="A1:G487"/>
  <tableColumns count="7">
    <tableColumn id="1" name="Date"/>
    <tableColumn id="2" name="Species"/>
    <tableColumn id="3" name="Procedure"/>
    <tableColumn id="4" name="Cost"/>
    <tableColumn id="5" name="Procedure - Narrowed"/>
    <tableColumn id="6" name="Bird"/>
    <tableColumn id="7" name="Procedure Category"/>
  </tableColumns>
  <tableStyleInfo name="VC3Itemized Costs-style" showFirstColumn="1" showLastColumn="1" showRowStripes="1" showColumnStripes="0"/>
</table>
</file>

<file path=xl/tables/table2.xml><?xml version="1.0" encoding="utf-8"?>
<table xmlns="http://schemas.openxmlformats.org/spreadsheetml/2006/main" id="27" name="VC3_Costs_and_Birds_Per_Category_" displayName="VC3_Costs_and_Birds_Per_Category_" ref="I1:M45">
  <tableColumns count="5">
    <tableColumn id="1" name="Category - Narrowed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VC3Itemized Costs-style 2" showFirstColumn="1" showLastColumn="1" showRowStripes="1" showColumnStripes="0"/>
</table>
</file>

<file path=xl/tables/table3.xml><?xml version="1.0" encoding="utf-8"?>
<table xmlns="http://schemas.openxmlformats.org/spreadsheetml/2006/main" id="28" name="VC3_Costs_and_Birds_Per_General_Category_2" displayName="VC3_Costs_and_Birds_Per_General_Category_2" ref="O1:S9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VC3Itemized Costs-style 3" showFirstColumn="1" showLastColumn="1" showRowStripes="1" showColumnStripes="0"/>
</table>
</file>

<file path=xl/tables/table4.xml><?xml version="1.0" encoding="utf-8"?>
<table xmlns="http://schemas.openxmlformats.org/spreadsheetml/2006/main" id="29" name="Table3" displayName="Table3" ref="AL3:AN489">
  <tableColumns count="3">
    <tableColumn id="1" name="Column 10"/>
    <tableColumn id="2" name="Unique Number of Birds Per Procedure"/>
    <tableColumn id="3" name="Column 9"/>
  </tableColumns>
  <tableStyleInfo name="VC3Itemized Costs-style 4" showFirstColumn="1" showLastColumn="1" showRowStripes="1" showColumnStripes="0"/>
</table>
</file>

<file path=xl/tables/table5.xml><?xml version="1.0" encoding="utf-8"?>
<table xmlns="http://schemas.openxmlformats.org/spreadsheetml/2006/main" id="30" name="Tests" displayName="Tests" ref="O12:S21">
  <tableColumns count="5">
    <tableColumn id="1" name="Category "/>
    <tableColumn id="2" name="Total Cost Per Category"/>
    <tableColumn id="3" name="Percentage of Total Test Costs"/>
    <tableColumn id="4" name="Total # of Birds Per Category"/>
    <tableColumn id="5" name="Percentage of total Number of Clinic Birds."/>
  </tableColumns>
  <tableStyleInfo name="VC3Itemized Costs-style 5" showFirstColumn="1" showLastColumn="1" showRowStripes="1" showColumnStripes="0"/>
</table>
</file>

<file path=xl/tables/table6.xml><?xml version="1.0" encoding="utf-8"?>
<table xmlns="http://schemas.openxmlformats.org/spreadsheetml/2006/main" id="31" name="Meds" displayName="Meds" ref="O24:S43">
  <tableColumns count="5">
    <tableColumn id="1" name="Category "/>
    <tableColumn id="2" name="Total Cost Per Category"/>
    <tableColumn id="3" name="Percentage of Total Meds Costs"/>
    <tableColumn id="4" name="Total # of Birds Per Category"/>
    <tableColumn id="5" name="Percentage of total Number of Clinic Birds."/>
  </tableColumns>
  <tableStyleInfo name="VC3Itemized Costs-style 6" showFirstColumn="1" showLastColumn="1" showRowStripes="1" showColumnStripes="0"/>
</table>
</file>

<file path=xl/tables/table7.xml><?xml version="1.0" encoding="utf-8"?>
<table xmlns="http://schemas.openxmlformats.org/spreadsheetml/2006/main" id="32" name="Itemized_Treatment_Categories" displayName="Itemized_Treatment_Categories" ref="I48:M54">
  <tableColumns count="5">
    <tableColumn id="1" name="Treatment Categories"/>
    <tableColumn id="2" name="Total Cost Per Category"/>
    <tableColumn id="3" name="Percentage of Total Treatment Costs"/>
    <tableColumn id="4" name="Total # of Birds Per Category"/>
    <tableColumn id="5" name="Percentage of total Number of Treatment Birds."/>
  </tableColumns>
  <tableStyleInfo name="VC3Itemized Costs-style 7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N1002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16.7109375" customWidth="1"/>
    <col min="3" max="3" width="26.7109375" customWidth="1"/>
    <col min="4" max="4" width="8.42578125" customWidth="1"/>
    <col min="5" max="5" width="28.42578125" customWidth="1"/>
    <col min="6" max="6" width="11" customWidth="1"/>
    <col min="9" max="9" width="35.5703125" customWidth="1"/>
    <col min="10" max="10" width="26.28515625" customWidth="1"/>
    <col min="11" max="11" width="32.42578125" customWidth="1"/>
    <col min="12" max="12" width="21" customWidth="1"/>
    <col min="13" max="13" width="27" customWidth="1"/>
    <col min="14" max="15" width="23.42578125" customWidth="1"/>
    <col min="16" max="16" width="27.140625" customWidth="1"/>
    <col min="17" max="17" width="32.7109375" customWidth="1"/>
    <col min="18" max="19" width="23.42578125" customWidth="1"/>
    <col min="20" max="20" width="34.7109375" customWidth="1"/>
    <col min="22" max="22" width="18.140625" customWidth="1"/>
    <col min="24" max="24" width="35.140625" customWidth="1"/>
    <col min="26" max="26" width="18.7109375" customWidth="1"/>
    <col min="28" max="28" width="28.42578125" customWidth="1"/>
    <col min="29" max="29" width="13.5703125" customWidth="1"/>
    <col min="30" max="30" width="15.85546875" customWidth="1"/>
    <col min="38" max="38" width="28.42578125" customWidth="1"/>
    <col min="39" max="39" width="16" customWidth="1"/>
    <col min="40" max="40" width="15.85546875" customWidth="1"/>
  </cols>
  <sheetData>
    <row r="1" spans="1:40" x14ac:dyDescent="0.2">
      <c r="A1" s="45" t="s">
        <v>1</v>
      </c>
      <c r="B1" s="6" t="s">
        <v>0</v>
      </c>
      <c r="C1" s="6" t="s">
        <v>78</v>
      </c>
      <c r="D1" s="46" t="s">
        <v>2</v>
      </c>
      <c r="E1" s="6" t="s">
        <v>79</v>
      </c>
      <c r="F1" s="47" t="s">
        <v>3</v>
      </c>
      <c r="G1" s="1" t="s">
        <v>80</v>
      </c>
      <c r="I1" s="5" t="s">
        <v>47</v>
      </c>
      <c r="J1" s="6" t="s">
        <v>23</v>
      </c>
      <c r="K1" s="6" t="s">
        <v>24</v>
      </c>
      <c r="L1" s="6" t="s">
        <v>25</v>
      </c>
      <c r="M1" s="7" t="s">
        <v>26</v>
      </c>
      <c r="O1" s="5" t="s">
        <v>22</v>
      </c>
      <c r="P1" s="6" t="s">
        <v>23</v>
      </c>
      <c r="Q1" s="6" t="s">
        <v>24</v>
      </c>
      <c r="R1" s="6" t="s">
        <v>25</v>
      </c>
      <c r="S1" s="7" t="s">
        <v>26</v>
      </c>
      <c r="T1" s="8"/>
      <c r="U1" s="8"/>
      <c r="V1" s="8"/>
      <c r="X1" s="8"/>
      <c r="Y1" s="8"/>
      <c r="Z1" s="8"/>
      <c r="AB1" s="8"/>
      <c r="AC1" s="8"/>
      <c r="AD1" s="8"/>
    </row>
    <row r="2" spans="1:40" x14ac:dyDescent="0.2">
      <c r="A2" s="48">
        <v>44608</v>
      </c>
      <c r="B2" s="40" t="s">
        <v>18</v>
      </c>
      <c r="C2" s="40" t="s">
        <v>81</v>
      </c>
      <c r="D2" s="49">
        <v>22</v>
      </c>
      <c r="E2" s="40" t="s">
        <v>4</v>
      </c>
      <c r="F2" s="50" t="s">
        <v>70</v>
      </c>
      <c r="G2" s="37" t="s">
        <v>4</v>
      </c>
      <c r="I2" s="9" t="s">
        <v>4</v>
      </c>
      <c r="J2" s="10">
        <v>326</v>
      </c>
      <c r="K2" s="26">
        <f t="shared" ref="K2:K45" si="0">J2/28992</f>
        <v>1.1244481236203091E-2</v>
      </c>
      <c r="L2" s="27">
        <v>8</v>
      </c>
      <c r="M2" s="43">
        <f t="shared" ref="M2:M45" si="1">L2/31</f>
        <v>0.25806451612903225</v>
      </c>
      <c r="O2" s="9" t="s">
        <v>4</v>
      </c>
      <c r="P2" s="10">
        <v>326</v>
      </c>
      <c r="Q2" s="26">
        <f t="shared" ref="Q2:Q9" si="2">P2/28992</f>
        <v>1.1244481236203091E-2</v>
      </c>
      <c r="R2" s="27">
        <v>8</v>
      </c>
      <c r="S2" s="43">
        <f t="shared" ref="S2:S9" si="3">R2/31</f>
        <v>0.25806451612903225</v>
      </c>
      <c r="T2" s="8"/>
      <c r="U2" s="8"/>
      <c r="V2" s="8"/>
      <c r="X2" s="8"/>
      <c r="Y2" s="8"/>
      <c r="Z2" s="8"/>
      <c r="AB2" s="8"/>
      <c r="AC2" s="8"/>
      <c r="AD2" s="8"/>
    </row>
    <row r="3" spans="1:40" x14ac:dyDescent="0.2">
      <c r="A3" s="51">
        <v>44609</v>
      </c>
      <c r="B3" s="39" t="s">
        <v>18</v>
      </c>
      <c r="C3" s="39" t="s">
        <v>81</v>
      </c>
      <c r="D3" s="52">
        <v>22</v>
      </c>
      <c r="E3" s="39" t="s">
        <v>4</v>
      </c>
      <c r="F3" s="53" t="s">
        <v>70</v>
      </c>
      <c r="G3" s="38" t="s">
        <v>4</v>
      </c>
      <c r="I3" s="13" t="s">
        <v>27</v>
      </c>
      <c r="J3" s="14">
        <v>5954</v>
      </c>
      <c r="K3" s="29">
        <f t="shared" si="0"/>
        <v>0.20536699779249448</v>
      </c>
      <c r="L3" s="30">
        <v>9</v>
      </c>
      <c r="M3" s="44">
        <f t="shared" si="1"/>
        <v>0.29032258064516131</v>
      </c>
      <c r="O3" s="13" t="s">
        <v>27</v>
      </c>
      <c r="P3" s="14">
        <v>5954</v>
      </c>
      <c r="Q3" s="29">
        <f t="shared" si="2"/>
        <v>0.20536699779249448</v>
      </c>
      <c r="R3" s="30">
        <v>9</v>
      </c>
      <c r="S3" s="44">
        <f t="shared" si="3"/>
        <v>0.29032258064516131</v>
      </c>
      <c r="T3" s="8"/>
      <c r="U3" s="8"/>
      <c r="V3" s="8"/>
      <c r="X3" s="8"/>
      <c r="Y3" s="8"/>
      <c r="Z3" s="8"/>
      <c r="AB3" s="8"/>
      <c r="AC3" s="8"/>
      <c r="AD3" s="8"/>
      <c r="AL3" s="54" t="s">
        <v>82</v>
      </c>
      <c r="AM3" s="6" t="s">
        <v>83</v>
      </c>
      <c r="AN3" s="42" t="s">
        <v>84</v>
      </c>
    </row>
    <row r="4" spans="1:40" x14ac:dyDescent="0.2">
      <c r="A4" s="48">
        <v>44610</v>
      </c>
      <c r="B4" s="40" t="s">
        <v>18</v>
      </c>
      <c r="C4" s="40" t="s">
        <v>81</v>
      </c>
      <c r="D4" s="49">
        <v>22</v>
      </c>
      <c r="E4" s="40" t="s">
        <v>4</v>
      </c>
      <c r="F4" s="50" t="s">
        <v>70</v>
      </c>
      <c r="G4" s="37" t="s">
        <v>4</v>
      </c>
      <c r="I4" s="9" t="s">
        <v>85</v>
      </c>
      <c r="J4" s="10">
        <v>1410</v>
      </c>
      <c r="K4" s="26">
        <f t="shared" si="0"/>
        <v>4.8634105960264899E-2</v>
      </c>
      <c r="L4" s="27">
        <v>20</v>
      </c>
      <c r="M4" s="43">
        <f t="shared" si="1"/>
        <v>0.64516129032258063</v>
      </c>
      <c r="O4" s="9" t="s">
        <v>30</v>
      </c>
      <c r="P4" s="10">
        <v>4640</v>
      </c>
      <c r="Q4" s="26">
        <f t="shared" si="2"/>
        <v>0.16004415011037529</v>
      </c>
      <c r="R4" s="27">
        <v>30</v>
      </c>
      <c r="S4" s="43">
        <f t="shared" si="3"/>
        <v>0.967741935483871</v>
      </c>
      <c r="T4" s="8"/>
      <c r="U4" s="8"/>
      <c r="V4" s="8"/>
      <c r="X4" s="8"/>
      <c r="Y4" s="8"/>
      <c r="Z4" s="8"/>
      <c r="AB4" s="8"/>
      <c r="AC4" s="8"/>
      <c r="AD4" s="8"/>
      <c r="AL4" s="9" t="str">
        <f ca="1">IFERROR(__xludf.DUMMYFUNCTION("UNIQUE(E2:E1002)"),"Boarding")</f>
        <v>Boarding</v>
      </c>
      <c r="AM4" s="55">
        <f ca="1">IFERROR(__xludf.DUMMYFUNCTION("IF(E2&lt;&gt;"""", COUNTUNIQUE(FILTER(F:F, E:E=AL4)), """")"),8)</f>
        <v>8</v>
      </c>
      <c r="AN4" s="56">
        <f t="shared" ref="AN4:AN18" ca="1" si="4">SUMIF(E:E, AL4,D:D )</f>
        <v>326</v>
      </c>
    </row>
    <row r="5" spans="1:40" x14ac:dyDescent="0.2">
      <c r="A5" s="51">
        <v>44611</v>
      </c>
      <c r="B5" s="39" t="s">
        <v>18</v>
      </c>
      <c r="C5" s="39" t="s">
        <v>81</v>
      </c>
      <c r="D5" s="52">
        <v>22</v>
      </c>
      <c r="E5" s="39" t="s">
        <v>4</v>
      </c>
      <c r="F5" s="53" t="s">
        <v>70</v>
      </c>
      <c r="G5" s="38" t="s">
        <v>4</v>
      </c>
      <c r="I5" s="13" t="s">
        <v>86</v>
      </c>
      <c r="J5" s="14">
        <v>267</v>
      </c>
      <c r="K5" s="29">
        <f t="shared" si="0"/>
        <v>9.2094370860927154E-3</v>
      </c>
      <c r="L5" s="30">
        <v>3</v>
      </c>
      <c r="M5" s="44">
        <f t="shared" si="1"/>
        <v>9.6774193548387094E-2</v>
      </c>
      <c r="O5" s="13" t="s">
        <v>28</v>
      </c>
      <c r="P5" s="14">
        <v>842</v>
      </c>
      <c r="Q5" s="29">
        <f t="shared" si="2"/>
        <v>2.9042494481236202E-2</v>
      </c>
      <c r="R5" s="30">
        <v>6</v>
      </c>
      <c r="S5" s="44">
        <f t="shared" si="3"/>
        <v>0.19354838709677419</v>
      </c>
      <c r="T5" s="8"/>
      <c r="U5" s="8"/>
      <c r="V5" s="8"/>
      <c r="X5" s="8"/>
      <c r="Y5" s="8"/>
      <c r="Z5" s="8"/>
      <c r="AB5" s="8"/>
      <c r="AC5" s="8"/>
      <c r="AD5" s="8"/>
      <c r="AL5" s="13" t="str">
        <f ca="1">IFERROR(__xludf.DUMMYFUNCTION("""COMPUTED_VALUE"""),"Boarding - Medical")</f>
        <v>Boarding - Medical</v>
      </c>
      <c r="AM5" s="57">
        <f ca="1">IFERROR(__xludf.DUMMYFUNCTION("IF(E3&lt;&gt;"""", COUNTUNIQUE(FILTER(F:F, E:E=AL5)), """")"),9)</f>
        <v>9</v>
      </c>
      <c r="AN5" s="58">
        <f t="shared" ca="1" si="4"/>
        <v>5954</v>
      </c>
    </row>
    <row r="6" spans="1:40" x14ac:dyDescent="0.2">
      <c r="A6" s="48">
        <v>44551</v>
      </c>
      <c r="B6" s="40" t="s">
        <v>16</v>
      </c>
      <c r="C6" s="40" t="s">
        <v>87</v>
      </c>
      <c r="D6" s="49">
        <v>20</v>
      </c>
      <c r="E6" s="40" t="s">
        <v>4</v>
      </c>
      <c r="F6" s="50" t="s">
        <v>67</v>
      </c>
      <c r="G6" s="37" t="s">
        <v>4</v>
      </c>
      <c r="I6" s="9" t="s">
        <v>88</v>
      </c>
      <c r="J6" s="10">
        <v>1408</v>
      </c>
      <c r="K6" s="26">
        <f t="shared" si="0"/>
        <v>4.856512141280353E-2</v>
      </c>
      <c r="L6" s="27">
        <v>12</v>
      </c>
      <c r="M6" s="43">
        <f t="shared" si="1"/>
        <v>0.38709677419354838</v>
      </c>
      <c r="O6" s="9" t="s">
        <v>29</v>
      </c>
      <c r="P6" s="10">
        <v>5356.3399999999992</v>
      </c>
      <c r="Q6" s="26">
        <f t="shared" si="2"/>
        <v>0.18475234547461367</v>
      </c>
      <c r="R6" s="27">
        <v>19</v>
      </c>
      <c r="S6" s="43">
        <f t="shared" si="3"/>
        <v>0.61290322580645162</v>
      </c>
      <c r="T6" s="8"/>
      <c r="U6" s="8"/>
      <c r="V6" s="8"/>
      <c r="X6" s="8"/>
      <c r="Y6" s="8"/>
      <c r="Z6" s="8"/>
      <c r="AB6" s="8"/>
      <c r="AC6" s="8"/>
      <c r="AD6" s="8"/>
      <c r="AL6" s="9" t="str">
        <f ca="1">IFERROR(__xludf.DUMMYFUNCTION("""COMPUTED_VALUE"""),"Exam - Avian")</f>
        <v>Exam - Avian</v>
      </c>
      <c r="AM6" s="55">
        <f ca="1">IFERROR(__xludf.DUMMYFUNCTION("IF(E4&lt;&gt;"""", COUNTUNIQUE(FILTER(F:F, E:E=AL6)), """")"),20)</f>
        <v>20</v>
      </c>
      <c r="AN6" s="56">
        <f t="shared" ca="1" si="4"/>
        <v>1410</v>
      </c>
    </row>
    <row r="7" spans="1:40" x14ac:dyDescent="0.2">
      <c r="A7" s="51">
        <v>44334</v>
      </c>
      <c r="B7" s="39" t="s">
        <v>20</v>
      </c>
      <c r="C7" s="39" t="s">
        <v>87</v>
      </c>
      <c r="D7" s="52">
        <v>20</v>
      </c>
      <c r="E7" s="39" t="s">
        <v>4</v>
      </c>
      <c r="F7" s="53" t="s">
        <v>3</v>
      </c>
      <c r="G7" s="38" t="s">
        <v>4</v>
      </c>
      <c r="I7" s="13" t="s">
        <v>89</v>
      </c>
      <c r="J7" s="14">
        <v>1530</v>
      </c>
      <c r="K7" s="29">
        <f t="shared" si="0"/>
        <v>5.2773178807947019E-2</v>
      </c>
      <c r="L7" s="30">
        <v>13</v>
      </c>
      <c r="M7" s="44">
        <f t="shared" si="1"/>
        <v>0.41935483870967744</v>
      </c>
      <c r="O7" s="13" t="s">
        <v>31</v>
      </c>
      <c r="P7" s="14">
        <v>31</v>
      </c>
      <c r="Q7" s="29">
        <f t="shared" si="2"/>
        <v>1.0692604856512142E-3</v>
      </c>
      <c r="R7" s="30">
        <v>1</v>
      </c>
      <c r="S7" s="44">
        <f t="shared" si="3"/>
        <v>3.2258064516129031E-2</v>
      </c>
      <c r="T7" s="8"/>
      <c r="U7" s="8"/>
      <c r="V7" s="8"/>
      <c r="X7" s="8"/>
      <c r="Y7" s="8"/>
      <c r="Z7" s="8"/>
      <c r="AB7" s="8"/>
      <c r="AC7" s="8"/>
      <c r="AD7" s="8"/>
      <c r="AL7" s="13" t="str">
        <f ca="1">IFERROR(__xludf.DUMMYFUNCTION("""COMPUTED_VALUE"""),"Exam - Avian New Patient")</f>
        <v>Exam - Avian New Patient</v>
      </c>
      <c r="AM7" s="57">
        <f ca="1">IFERROR(__xludf.DUMMYFUNCTION("IF(E5&lt;&gt;"""", COUNTUNIQUE(FILTER(F:F, E:E=AL7)), """")"),3)</f>
        <v>3</v>
      </c>
      <c r="AN7" s="58">
        <f t="shared" ca="1" si="4"/>
        <v>267</v>
      </c>
    </row>
    <row r="8" spans="1:40" x14ac:dyDescent="0.2">
      <c r="A8" s="48">
        <v>44355</v>
      </c>
      <c r="B8" s="40" t="s">
        <v>10</v>
      </c>
      <c r="C8" s="40" t="s">
        <v>87</v>
      </c>
      <c r="D8" s="49">
        <v>20</v>
      </c>
      <c r="E8" s="40" t="s">
        <v>4</v>
      </c>
      <c r="F8" s="50" t="s">
        <v>6</v>
      </c>
      <c r="G8" s="37" t="s">
        <v>4</v>
      </c>
      <c r="I8" s="9" t="s">
        <v>90</v>
      </c>
      <c r="J8" s="10">
        <v>25</v>
      </c>
      <c r="K8" s="26">
        <f t="shared" si="0"/>
        <v>8.6230684326710813E-4</v>
      </c>
      <c r="L8" s="27">
        <v>1</v>
      </c>
      <c r="M8" s="43">
        <f t="shared" si="1"/>
        <v>3.2258064516129031E-2</v>
      </c>
      <c r="O8" s="9" t="s">
        <v>32</v>
      </c>
      <c r="P8" s="10">
        <v>11032.150000000001</v>
      </c>
      <c r="Q8" s="26">
        <f t="shared" si="2"/>
        <v>0.38052393763796916</v>
      </c>
      <c r="R8" s="27">
        <v>26</v>
      </c>
      <c r="S8" s="43">
        <f t="shared" si="3"/>
        <v>0.83870967741935487</v>
      </c>
      <c r="T8" s="8"/>
      <c r="U8" s="8"/>
      <c r="V8" s="8"/>
      <c r="X8" s="8"/>
      <c r="Y8" s="8"/>
      <c r="Z8" s="8"/>
      <c r="AB8" s="8"/>
      <c r="AC8" s="8"/>
      <c r="AD8" s="8"/>
      <c r="AL8" s="9" t="str">
        <f ca="1">IFERROR(__xludf.DUMMYFUNCTION("""COMPUTED_VALUE"""),"Exam - Avian Recheck")</f>
        <v>Exam - Avian Recheck</v>
      </c>
      <c r="AM8" s="55">
        <f ca="1">IFERROR(__xludf.DUMMYFUNCTION("IF(E6&lt;&gt;"""", COUNTUNIQUE(FILTER(F:F, E:E=AL8)), """")"),12)</f>
        <v>12</v>
      </c>
      <c r="AN8" s="56">
        <f t="shared" ca="1" si="4"/>
        <v>1408</v>
      </c>
    </row>
    <row r="9" spans="1:40" x14ac:dyDescent="0.2">
      <c r="A9" s="51">
        <v>44503</v>
      </c>
      <c r="B9" s="39" t="s">
        <v>13</v>
      </c>
      <c r="C9" s="39" t="s">
        <v>87</v>
      </c>
      <c r="D9" s="52">
        <v>20</v>
      </c>
      <c r="E9" s="39" t="s">
        <v>4</v>
      </c>
      <c r="F9" s="53" t="s">
        <v>51</v>
      </c>
      <c r="G9" s="38" t="s">
        <v>4</v>
      </c>
      <c r="I9" s="13" t="s">
        <v>91</v>
      </c>
      <c r="J9" s="14">
        <v>842</v>
      </c>
      <c r="K9" s="29">
        <f t="shared" si="0"/>
        <v>2.9042494481236202E-2</v>
      </c>
      <c r="L9" s="30">
        <v>6</v>
      </c>
      <c r="M9" s="44">
        <f t="shared" si="1"/>
        <v>0.19354838709677419</v>
      </c>
      <c r="O9" s="19" t="s">
        <v>33</v>
      </c>
      <c r="P9" s="20">
        <v>597</v>
      </c>
      <c r="Q9" s="32">
        <f t="shared" si="2"/>
        <v>2.0591887417218544E-2</v>
      </c>
      <c r="R9" s="31">
        <v>8</v>
      </c>
      <c r="S9" s="59">
        <f t="shared" si="3"/>
        <v>0.25806451612903225</v>
      </c>
      <c r="T9" s="8"/>
      <c r="U9" s="8"/>
      <c r="V9" s="8"/>
      <c r="X9" s="8"/>
      <c r="Y9" s="8"/>
      <c r="Z9" s="8"/>
      <c r="AB9" s="8"/>
      <c r="AC9" s="8"/>
      <c r="AD9" s="8"/>
      <c r="AL9" s="13" t="str">
        <f ca="1">IFERROR(__xludf.DUMMYFUNCTION("""COMPUTED_VALUE"""),"Exam - Urgent - Emergency")</f>
        <v>Exam - Urgent - Emergency</v>
      </c>
      <c r="AM9" s="57">
        <f ca="1">IFERROR(__xludf.DUMMYFUNCTION("IF(E7&lt;&gt;"""", COUNTUNIQUE(FILTER(F:F, E:E=AL9)), """")"),13)</f>
        <v>13</v>
      </c>
      <c r="AN9" s="58">
        <f t="shared" ca="1" si="4"/>
        <v>1530</v>
      </c>
    </row>
    <row r="10" spans="1:40" x14ac:dyDescent="0.2">
      <c r="A10" s="48">
        <v>44503</v>
      </c>
      <c r="B10" s="40" t="s">
        <v>13</v>
      </c>
      <c r="C10" s="40" t="s">
        <v>87</v>
      </c>
      <c r="D10" s="49">
        <v>20</v>
      </c>
      <c r="E10" s="40" t="s">
        <v>4</v>
      </c>
      <c r="F10" s="50" t="s">
        <v>51</v>
      </c>
      <c r="G10" s="37" t="s">
        <v>4</v>
      </c>
      <c r="I10" s="9" t="s">
        <v>92</v>
      </c>
      <c r="J10" s="10">
        <v>186</v>
      </c>
      <c r="K10" s="26">
        <f t="shared" si="0"/>
        <v>6.4155629139072846E-3</v>
      </c>
      <c r="L10" s="27">
        <v>1</v>
      </c>
      <c r="M10" s="43">
        <f t="shared" si="1"/>
        <v>3.2258064516129031E-2</v>
      </c>
      <c r="T10" s="8"/>
      <c r="U10" s="8"/>
      <c r="V10" s="8"/>
      <c r="X10" s="8"/>
      <c r="Y10" s="8"/>
      <c r="Z10" s="8"/>
      <c r="AB10" s="8"/>
      <c r="AC10" s="8"/>
      <c r="AD10" s="8"/>
      <c r="AL10" s="9" t="str">
        <f ca="1">IFERROR(__xludf.DUMMYFUNCTION("""COMPUTED_VALUE"""),"Exam, Technician Appointment")</f>
        <v>Exam, Technician Appointment</v>
      </c>
      <c r="AM10" s="55">
        <f ca="1">IFERROR(__xludf.DUMMYFUNCTION("IF(E8&lt;&gt;"""", COUNTUNIQUE(FILTER(F:F, E:E=AL10)), """")"),1)</f>
        <v>1</v>
      </c>
      <c r="AN10" s="56">
        <f t="shared" ca="1" si="4"/>
        <v>25</v>
      </c>
    </row>
    <row r="11" spans="1:40" x14ac:dyDescent="0.2">
      <c r="A11" s="60">
        <v>44532</v>
      </c>
      <c r="B11" s="39" t="s">
        <v>13</v>
      </c>
      <c r="C11" s="39" t="s">
        <v>87</v>
      </c>
      <c r="D11" s="52">
        <v>20</v>
      </c>
      <c r="E11" s="39" t="s">
        <v>4</v>
      </c>
      <c r="F11" s="53" t="s">
        <v>51</v>
      </c>
      <c r="G11" s="38" t="s">
        <v>4</v>
      </c>
      <c r="I11" s="13" t="s">
        <v>34</v>
      </c>
      <c r="J11" s="14">
        <v>208.21999999999997</v>
      </c>
      <c r="K11" s="29">
        <f t="shared" si="0"/>
        <v>7.1819812362030897E-3</v>
      </c>
      <c r="L11" s="30">
        <v>3</v>
      </c>
      <c r="M11" s="44">
        <f t="shared" si="1"/>
        <v>9.6774193548387094E-2</v>
      </c>
      <c r="T11" s="8"/>
      <c r="U11" s="8"/>
      <c r="V11" s="8"/>
      <c r="X11" s="8"/>
      <c r="Y11" s="8"/>
      <c r="Z11" s="8"/>
      <c r="AB11" s="8"/>
      <c r="AC11" s="8"/>
      <c r="AD11" s="8"/>
      <c r="AL11" s="13" t="str">
        <f ca="1">IFERROR(__xludf.DUMMYFUNCTION("""COMPUTED_VALUE"""),"Hormones - Lupron Injection")</f>
        <v>Hormones - Lupron Injection</v>
      </c>
      <c r="AM11" s="57">
        <f ca="1">IFERROR(__xludf.DUMMYFUNCTION("IF(E9&lt;&gt;"""", COUNTUNIQUE(FILTER(F:F, E:E=AL11)), """")"),6)</f>
        <v>6</v>
      </c>
      <c r="AN11" s="58">
        <f t="shared" ca="1" si="4"/>
        <v>842</v>
      </c>
    </row>
    <row r="12" spans="1:40" x14ac:dyDescent="0.2">
      <c r="A12" s="48">
        <v>44541</v>
      </c>
      <c r="B12" s="40" t="s">
        <v>13</v>
      </c>
      <c r="C12" s="40" t="s">
        <v>87</v>
      </c>
      <c r="D12" s="49">
        <v>20</v>
      </c>
      <c r="E12" s="40" t="s">
        <v>4</v>
      </c>
      <c r="F12" s="50" t="s">
        <v>55</v>
      </c>
      <c r="G12" s="37" t="s">
        <v>4</v>
      </c>
      <c r="I12" s="9" t="s">
        <v>93</v>
      </c>
      <c r="J12" s="10">
        <v>234.6</v>
      </c>
      <c r="K12" s="26">
        <f t="shared" si="0"/>
        <v>8.0918874172185434E-3</v>
      </c>
      <c r="L12" s="27">
        <v>5</v>
      </c>
      <c r="M12" s="43">
        <f t="shared" si="1"/>
        <v>0.16129032258064516</v>
      </c>
      <c r="O12" s="5" t="s">
        <v>22</v>
      </c>
      <c r="P12" s="6" t="s">
        <v>23</v>
      </c>
      <c r="Q12" s="6" t="s">
        <v>94</v>
      </c>
      <c r="R12" s="6" t="s">
        <v>25</v>
      </c>
      <c r="S12" s="24" t="s">
        <v>26</v>
      </c>
      <c r="T12" s="8"/>
      <c r="U12" s="8"/>
      <c r="V12" s="8"/>
      <c r="X12" s="8"/>
      <c r="Y12" s="8"/>
      <c r="Z12" s="8"/>
      <c r="AB12" s="8"/>
      <c r="AC12" s="8"/>
      <c r="AD12" s="8"/>
      <c r="AL12" s="9" t="str">
        <f ca="1">IFERROR(__xludf.DUMMYFUNCTION("""COMPUTED_VALUE"""),"Meds - Allopurinol")</f>
        <v>Meds - Allopurinol</v>
      </c>
      <c r="AM12" s="55">
        <f ca="1">IFERROR(__xludf.DUMMYFUNCTION("IF(E10&lt;&gt;"""", COUNTUNIQUE(FILTER(F:F, E:E=AL12)), """")"),1)</f>
        <v>1</v>
      </c>
      <c r="AN12" s="56">
        <f t="shared" ca="1" si="4"/>
        <v>186</v>
      </c>
    </row>
    <row r="13" spans="1:40" x14ac:dyDescent="0.2">
      <c r="A13" s="51">
        <v>44427</v>
      </c>
      <c r="B13" s="39" t="s">
        <v>12</v>
      </c>
      <c r="C13" s="39" t="s">
        <v>87</v>
      </c>
      <c r="D13" s="52">
        <v>20</v>
      </c>
      <c r="E13" s="39" t="s">
        <v>4</v>
      </c>
      <c r="F13" s="53" t="s">
        <v>66</v>
      </c>
      <c r="G13" s="38" t="s">
        <v>4</v>
      </c>
      <c r="I13" s="13" t="s">
        <v>35</v>
      </c>
      <c r="J13" s="14">
        <v>24</v>
      </c>
      <c r="K13" s="29">
        <f t="shared" si="0"/>
        <v>8.2781456953642384E-4</v>
      </c>
      <c r="L13" s="30">
        <v>1</v>
      </c>
      <c r="M13" s="44">
        <f t="shared" si="1"/>
        <v>3.2258064516129031E-2</v>
      </c>
      <c r="O13" s="9" t="s">
        <v>95</v>
      </c>
      <c r="P13" s="10">
        <v>87.75</v>
      </c>
      <c r="Q13" s="26">
        <f t="shared" ref="Q13:Q21" si="5">P13/11032</f>
        <v>7.9541334300217547E-3</v>
      </c>
      <c r="R13" s="25">
        <v>1</v>
      </c>
      <c r="S13" s="61">
        <f t="shared" ref="S13:S21" si="6">R13/26</f>
        <v>3.8461538461538464E-2</v>
      </c>
      <c r="T13" s="8"/>
      <c r="U13" s="8"/>
      <c r="V13" s="8"/>
      <c r="X13" s="8"/>
      <c r="Y13" s="8"/>
      <c r="Z13" s="8"/>
      <c r="AB13" s="8"/>
      <c r="AC13" s="8"/>
      <c r="AD13" s="8"/>
      <c r="AL13" s="13" t="str">
        <f ca="1">IFERROR(__xludf.DUMMYFUNCTION("""COMPUTED_VALUE"""),"Meds - Amphotericin-B")</f>
        <v>Meds - Amphotericin-B</v>
      </c>
      <c r="AM13" s="57">
        <f ca="1">IFERROR(__xludf.DUMMYFUNCTION("IF(E11&lt;&gt;"""", COUNTUNIQUE(FILTER(F:F, E:E=AL13)), """")"),3)</f>
        <v>3</v>
      </c>
      <c r="AN13" s="58">
        <f t="shared" ca="1" si="4"/>
        <v>208.21999999999997</v>
      </c>
    </row>
    <row r="14" spans="1:40" x14ac:dyDescent="0.2">
      <c r="A14" s="48">
        <v>44552</v>
      </c>
      <c r="B14" s="40" t="s">
        <v>16</v>
      </c>
      <c r="C14" s="40" t="s">
        <v>96</v>
      </c>
      <c r="D14" s="49">
        <v>12</v>
      </c>
      <c r="E14" s="40" t="s">
        <v>4</v>
      </c>
      <c r="F14" s="50" t="s">
        <v>67</v>
      </c>
      <c r="G14" s="37" t="s">
        <v>4</v>
      </c>
      <c r="I14" s="9" t="s">
        <v>97</v>
      </c>
      <c r="J14" s="10">
        <v>297</v>
      </c>
      <c r="K14" s="26">
        <f t="shared" si="0"/>
        <v>1.0244205298013245E-2</v>
      </c>
      <c r="L14" s="27">
        <v>2</v>
      </c>
      <c r="M14" s="43">
        <f t="shared" si="1"/>
        <v>6.4516129032258063E-2</v>
      </c>
      <c r="O14" s="13" t="s">
        <v>98</v>
      </c>
      <c r="P14" s="14">
        <v>227.5</v>
      </c>
      <c r="Q14" s="29">
        <f t="shared" si="5"/>
        <v>2.0621827411167512E-2</v>
      </c>
      <c r="R14" s="28">
        <v>1</v>
      </c>
      <c r="S14" s="62">
        <f t="shared" si="6"/>
        <v>3.8461538461538464E-2</v>
      </c>
      <c r="T14" s="8"/>
      <c r="U14" s="8"/>
      <c r="V14" s="8"/>
      <c r="X14" s="8"/>
      <c r="Y14" s="8"/>
      <c r="Z14" s="8"/>
      <c r="AB14" s="8"/>
      <c r="AC14" s="8"/>
      <c r="AD14" s="8"/>
      <c r="AL14" s="9" t="str">
        <f ca="1">IFERROR(__xludf.DUMMYFUNCTION("""COMPUTED_VALUE"""),"Meds - Avian Essential Fatty Acids/Dandelion")</f>
        <v>Meds - Avian Essential Fatty Acids/Dandelion</v>
      </c>
      <c r="AM14" s="55">
        <f ca="1">IFERROR(__xludf.DUMMYFUNCTION("IF(E12&lt;&gt;"""", COUNTUNIQUE(FILTER(F:F, E:E=AL14)), """")"),5)</f>
        <v>5</v>
      </c>
      <c r="AN14" s="56">
        <f t="shared" ca="1" si="4"/>
        <v>234.6</v>
      </c>
    </row>
    <row r="15" spans="1:40" x14ac:dyDescent="0.2">
      <c r="A15" s="51">
        <v>44271</v>
      </c>
      <c r="B15" s="39" t="s">
        <v>8</v>
      </c>
      <c r="C15" s="39" t="s">
        <v>96</v>
      </c>
      <c r="D15" s="52">
        <v>66</v>
      </c>
      <c r="E15" s="39" t="s">
        <v>4</v>
      </c>
      <c r="F15" s="53" t="s">
        <v>52</v>
      </c>
      <c r="G15" s="38" t="s">
        <v>4</v>
      </c>
      <c r="I15" s="13" t="s">
        <v>99</v>
      </c>
      <c r="J15" s="14">
        <v>420</v>
      </c>
      <c r="K15" s="29">
        <f t="shared" si="0"/>
        <v>1.4486754966887417E-2</v>
      </c>
      <c r="L15" s="30">
        <v>10</v>
      </c>
      <c r="M15" s="44">
        <f t="shared" si="1"/>
        <v>0.32258064516129031</v>
      </c>
      <c r="O15" s="9" t="s">
        <v>100</v>
      </c>
      <c r="P15" s="10">
        <v>99</v>
      </c>
      <c r="Q15" s="26">
        <f t="shared" si="5"/>
        <v>8.9738941261783903E-3</v>
      </c>
      <c r="R15" s="25">
        <v>1</v>
      </c>
      <c r="S15" s="61">
        <f t="shared" si="6"/>
        <v>3.8461538461538464E-2</v>
      </c>
      <c r="T15" s="8"/>
      <c r="U15" s="8"/>
      <c r="V15" s="8"/>
      <c r="X15" s="8"/>
      <c r="Y15" s="8"/>
      <c r="Z15" s="8"/>
      <c r="AB15" s="8"/>
      <c r="AC15" s="8"/>
      <c r="AD15" s="8"/>
      <c r="AL15" s="13" t="str">
        <f ca="1">IFERROR(__xludf.DUMMYFUNCTION("""COMPUTED_VALUE"""),"Meds - Calcium Gluconate - Injection")</f>
        <v>Meds - Calcium Gluconate - Injection</v>
      </c>
      <c r="AM15" s="57">
        <f ca="1">IFERROR(__xludf.DUMMYFUNCTION("IF(E13&lt;&gt;"""", COUNTUNIQUE(FILTER(F:F, E:E=AL15)), """")"),1)</f>
        <v>1</v>
      </c>
      <c r="AN15" s="58">
        <f t="shared" ca="1" si="4"/>
        <v>24</v>
      </c>
    </row>
    <row r="16" spans="1:40" x14ac:dyDescent="0.2">
      <c r="A16" s="48">
        <v>44409</v>
      </c>
      <c r="B16" s="40" t="s">
        <v>7</v>
      </c>
      <c r="C16" s="40" t="s">
        <v>101</v>
      </c>
      <c r="D16" s="49">
        <v>33</v>
      </c>
      <c r="E16" s="40" t="s">
        <v>27</v>
      </c>
      <c r="F16" s="50" t="s">
        <v>75</v>
      </c>
      <c r="G16" s="37" t="s">
        <v>27</v>
      </c>
      <c r="I16" s="9" t="s">
        <v>102</v>
      </c>
      <c r="J16" s="10">
        <v>186</v>
      </c>
      <c r="K16" s="26">
        <f t="shared" si="0"/>
        <v>6.4155629139072846E-3</v>
      </c>
      <c r="L16" s="27">
        <v>1</v>
      </c>
      <c r="M16" s="43">
        <f t="shared" si="1"/>
        <v>3.2258064516129031E-2</v>
      </c>
      <c r="O16" s="13" t="s">
        <v>103</v>
      </c>
      <c r="P16" s="14">
        <v>338</v>
      </c>
      <c r="Q16" s="29">
        <f t="shared" si="5"/>
        <v>3.0638143582306019E-2</v>
      </c>
      <c r="R16" s="28">
        <v>1</v>
      </c>
      <c r="S16" s="62">
        <f t="shared" si="6"/>
        <v>3.8461538461538464E-2</v>
      </c>
      <c r="T16" s="8"/>
      <c r="U16" s="8"/>
      <c r="V16" s="8"/>
      <c r="X16" s="8"/>
      <c r="Y16" s="8"/>
      <c r="Z16" s="8"/>
      <c r="AB16" s="8"/>
      <c r="AC16" s="8"/>
      <c r="AD16" s="8"/>
      <c r="AL16" s="9" t="str">
        <f ca="1">IFERROR(__xludf.DUMMYFUNCTION("""COMPUTED_VALUE"""),"Meds - Celebrex")</f>
        <v>Meds - Celebrex</v>
      </c>
      <c r="AM16" s="55">
        <f ca="1">IFERROR(__xludf.DUMMYFUNCTION("IF(E14&lt;&gt;"""", COUNTUNIQUE(FILTER(F:F, E:E=AL16)), """")"),2)</f>
        <v>2</v>
      </c>
      <c r="AN16" s="56">
        <f t="shared" ca="1" si="4"/>
        <v>297</v>
      </c>
    </row>
    <row r="17" spans="1:40" x14ac:dyDescent="0.2">
      <c r="A17" s="51">
        <v>44410</v>
      </c>
      <c r="B17" s="39" t="s">
        <v>7</v>
      </c>
      <c r="C17" s="39" t="s">
        <v>101</v>
      </c>
      <c r="D17" s="52">
        <v>33</v>
      </c>
      <c r="E17" s="39" t="s">
        <v>27</v>
      </c>
      <c r="F17" s="53" t="s">
        <v>75</v>
      </c>
      <c r="G17" s="38" t="s">
        <v>27</v>
      </c>
      <c r="I17" s="13" t="s">
        <v>36</v>
      </c>
      <c r="J17" s="14">
        <v>130</v>
      </c>
      <c r="K17" s="29">
        <f t="shared" si="0"/>
        <v>4.4839955849889628E-3</v>
      </c>
      <c r="L17" s="30">
        <v>2</v>
      </c>
      <c r="M17" s="44">
        <f t="shared" si="1"/>
        <v>6.4516129032258063E-2</v>
      </c>
      <c r="O17" s="9" t="s">
        <v>42</v>
      </c>
      <c r="P17" s="10">
        <v>580</v>
      </c>
      <c r="Q17" s="26">
        <f t="shared" si="5"/>
        <v>5.2574329224075414E-2</v>
      </c>
      <c r="R17" s="25">
        <v>2</v>
      </c>
      <c r="S17" s="61">
        <f t="shared" si="6"/>
        <v>7.6923076923076927E-2</v>
      </c>
      <c r="T17" s="8"/>
      <c r="U17" s="8"/>
      <c r="V17" s="8"/>
      <c r="X17" s="8"/>
      <c r="Y17" s="8"/>
      <c r="Z17" s="8"/>
      <c r="AL17" s="13" t="str">
        <f ca="1">IFERROR(__xludf.DUMMYFUNCTION("""COMPUTED_VALUE"""),"Meds - Ciproflaxicin")</f>
        <v>Meds - Ciproflaxicin</v>
      </c>
      <c r="AM17" s="57">
        <f ca="1">IFERROR(__xludf.DUMMYFUNCTION("IF(E15&lt;&gt;"""", COUNTUNIQUE(FILTER(F:F, E:E=AL17)), """")"),10)</f>
        <v>10</v>
      </c>
      <c r="AN17" s="58">
        <f t="shared" ca="1" si="4"/>
        <v>420</v>
      </c>
    </row>
    <row r="18" spans="1:40" x14ac:dyDescent="0.2">
      <c r="A18" s="48">
        <v>44411</v>
      </c>
      <c r="B18" s="40" t="s">
        <v>7</v>
      </c>
      <c r="C18" s="40" t="s">
        <v>101</v>
      </c>
      <c r="D18" s="49">
        <v>33</v>
      </c>
      <c r="E18" s="40" t="s">
        <v>27</v>
      </c>
      <c r="F18" s="50" t="s">
        <v>75</v>
      </c>
      <c r="G18" s="37" t="s">
        <v>27</v>
      </c>
      <c r="I18" s="9" t="s">
        <v>37</v>
      </c>
      <c r="J18" s="10">
        <v>188</v>
      </c>
      <c r="K18" s="26">
        <f t="shared" si="0"/>
        <v>6.4845474613686536E-3</v>
      </c>
      <c r="L18" s="27">
        <v>1</v>
      </c>
      <c r="M18" s="43">
        <f t="shared" si="1"/>
        <v>3.2258064516129031E-2</v>
      </c>
      <c r="O18" s="13" t="s">
        <v>41</v>
      </c>
      <c r="P18" s="14">
        <v>252</v>
      </c>
      <c r="Q18" s="29">
        <f t="shared" si="5"/>
        <v>2.2842639593908629E-2</v>
      </c>
      <c r="R18" s="28">
        <v>3</v>
      </c>
      <c r="S18" s="62">
        <f t="shared" si="6"/>
        <v>0.11538461538461539</v>
      </c>
      <c r="T18" s="8"/>
      <c r="U18" s="8"/>
      <c r="V18" s="8"/>
      <c r="X18" s="8"/>
      <c r="Y18" s="8"/>
      <c r="Z18" s="8"/>
      <c r="AL18" s="9" t="str">
        <f ca="1">IFERROR(__xludf.DUMMYFUNCTION("""COMPUTED_VALUE"""),"Meds - Colchicine")</f>
        <v>Meds - Colchicine</v>
      </c>
      <c r="AM18" s="55">
        <f ca="1">IFERROR(__xludf.DUMMYFUNCTION("IF(E16&lt;&gt;"""", COUNTUNIQUE(FILTER(F:F, E:E=AL18)), """")"),1)</f>
        <v>1</v>
      </c>
      <c r="AN18" s="56">
        <f t="shared" ca="1" si="4"/>
        <v>186</v>
      </c>
    </row>
    <row r="19" spans="1:40" x14ac:dyDescent="0.2">
      <c r="A19" s="51">
        <v>44412</v>
      </c>
      <c r="B19" s="39" t="s">
        <v>7</v>
      </c>
      <c r="C19" s="39" t="s">
        <v>101</v>
      </c>
      <c r="D19" s="52">
        <v>33</v>
      </c>
      <c r="E19" s="39" t="s">
        <v>27</v>
      </c>
      <c r="F19" s="53" t="s">
        <v>75</v>
      </c>
      <c r="G19" s="38" t="s">
        <v>27</v>
      </c>
      <c r="I19" s="13" t="s">
        <v>104</v>
      </c>
      <c r="J19" s="14">
        <v>570</v>
      </c>
      <c r="K19" s="29">
        <f t="shared" si="0"/>
        <v>1.9660596026490066E-2</v>
      </c>
      <c r="L19" s="30">
        <v>3</v>
      </c>
      <c r="M19" s="44">
        <f t="shared" si="1"/>
        <v>9.6774193548387094E-2</v>
      </c>
      <c r="O19" s="9" t="s">
        <v>105</v>
      </c>
      <c r="P19" s="10">
        <v>5357.8000000000011</v>
      </c>
      <c r="Q19" s="26">
        <f t="shared" si="5"/>
        <v>0.48565989847715746</v>
      </c>
      <c r="R19" s="25">
        <v>18</v>
      </c>
      <c r="S19" s="61">
        <f t="shared" si="6"/>
        <v>0.69230769230769229</v>
      </c>
      <c r="T19" s="8"/>
      <c r="U19" s="8"/>
      <c r="V19" s="8"/>
      <c r="X19" s="8"/>
      <c r="Y19" s="8"/>
      <c r="Z19" s="8"/>
      <c r="AL19" s="13" t="str">
        <f ca="1">IFERROR(__xludf.DUMMYFUNCTION("""COMPUTED_VALUE"""),"Meds - Diazepam - Injection")</f>
        <v>Meds - Diazepam - Injection</v>
      </c>
      <c r="AM19" s="15"/>
      <c r="AN19" s="58">
        <f ca="1">SUM(AN4:AN17)</f>
        <v>13131.82</v>
      </c>
    </row>
    <row r="20" spans="1:40" x14ac:dyDescent="0.2">
      <c r="A20" s="48">
        <v>44413</v>
      </c>
      <c r="B20" s="40" t="s">
        <v>7</v>
      </c>
      <c r="C20" s="40" t="s">
        <v>101</v>
      </c>
      <c r="D20" s="49">
        <v>33</v>
      </c>
      <c r="E20" s="40" t="s">
        <v>27</v>
      </c>
      <c r="F20" s="50" t="s">
        <v>75</v>
      </c>
      <c r="G20" s="37" t="s">
        <v>27</v>
      </c>
      <c r="I20" s="9" t="s">
        <v>106</v>
      </c>
      <c r="J20" s="10">
        <v>329</v>
      </c>
      <c r="K20" s="26">
        <f t="shared" si="0"/>
        <v>1.1347958057395144E-2</v>
      </c>
      <c r="L20" s="27">
        <v>1</v>
      </c>
      <c r="M20" s="43">
        <f t="shared" si="1"/>
        <v>3.2258064516129031E-2</v>
      </c>
      <c r="O20" s="13" t="s">
        <v>107</v>
      </c>
      <c r="P20" s="14">
        <v>1139</v>
      </c>
      <c r="Q20" s="29">
        <f t="shared" si="5"/>
        <v>0.10324510514865845</v>
      </c>
      <c r="R20" s="28">
        <v>24</v>
      </c>
      <c r="S20" s="62">
        <f t="shared" si="6"/>
        <v>0.92307692307692313</v>
      </c>
      <c r="T20" s="8"/>
      <c r="U20" s="8"/>
      <c r="V20" s="8"/>
      <c r="X20" s="8"/>
      <c r="Y20" s="8"/>
      <c r="Z20" s="8"/>
      <c r="AL20" s="9" t="str">
        <f ca="1">IFERROR(__xludf.DUMMYFUNCTION("""COMPUTED_VALUE"""),"Meds - Enalapril")</f>
        <v>Meds - Enalapril</v>
      </c>
      <c r="AM20" s="11"/>
      <c r="AN20" s="56" t="e">
        <f t="shared" ref="AN20:AN55" si="7">SUMIF(#REF!, E18,D:D )</f>
        <v>#REF!</v>
      </c>
    </row>
    <row r="21" spans="1:40" x14ac:dyDescent="0.2">
      <c r="A21" s="51">
        <v>44414</v>
      </c>
      <c r="B21" s="39" t="s">
        <v>7</v>
      </c>
      <c r="C21" s="39" t="s">
        <v>101</v>
      </c>
      <c r="D21" s="52">
        <v>33</v>
      </c>
      <c r="E21" s="39" t="s">
        <v>27</v>
      </c>
      <c r="F21" s="53" t="s">
        <v>75</v>
      </c>
      <c r="G21" s="38" t="s">
        <v>27</v>
      </c>
      <c r="I21" s="13" t="s">
        <v>108</v>
      </c>
      <c r="J21" s="14">
        <v>443</v>
      </c>
      <c r="K21" s="29">
        <f t="shared" si="0"/>
        <v>1.5280077262693157E-2</v>
      </c>
      <c r="L21" s="30">
        <v>6</v>
      </c>
      <c r="M21" s="44">
        <f t="shared" si="1"/>
        <v>0.19354838709677419</v>
      </c>
      <c r="O21" s="33" t="s">
        <v>109</v>
      </c>
      <c r="P21" s="34">
        <v>2935.1</v>
      </c>
      <c r="Q21" s="35">
        <f t="shared" si="5"/>
        <v>0.26605329949238576</v>
      </c>
      <c r="R21" s="36">
        <v>24</v>
      </c>
      <c r="S21" s="63">
        <f t="shared" si="6"/>
        <v>0.92307692307692313</v>
      </c>
      <c r="T21" s="8"/>
      <c r="U21" s="8"/>
      <c r="V21" s="8"/>
      <c r="X21" s="8"/>
      <c r="Y21" s="8"/>
      <c r="Z21" s="8"/>
      <c r="AL21" s="13" t="str">
        <f ca="1">IFERROR(__xludf.DUMMYFUNCTION("""COMPUTED_VALUE"""),"Meds - Gabapentin")</f>
        <v>Meds - Gabapentin</v>
      </c>
      <c r="AM21" s="15"/>
      <c r="AN21" s="58" t="e">
        <f t="shared" si="7"/>
        <v>#REF!</v>
      </c>
    </row>
    <row r="22" spans="1:40" x14ac:dyDescent="0.2">
      <c r="A22" s="48">
        <v>44326</v>
      </c>
      <c r="B22" s="40" t="s">
        <v>8</v>
      </c>
      <c r="C22" s="40" t="s">
        <v>110</v>
      </c>
      <c r="D22" s="49">
        <v>30</v>
      </c>
      <c r="E22" s="40" t="s">
        <v>27</v>
      </c>
      <c r="F22" s="50" t="s">
        <v>52</v>
      </c>
      <c r="G22" s="37" t="s">
        <v>27</v>
      </c>
      <c r="I22" s="9" t="s">
        <v>111</v>
      </c>
      <c r="J22" s="10">
        <v>150</v>
      </c>
      <c r="K22" s="26">
        <f t="shared" si="0"/>
        <v>5.1738410596026494E-3</v>
      </c>
      <c r="L22" s="27">
        <v>1</v>
      </c>
      <c r="M22" s="43">
        <f t="shared" si="1"/>
        <v>3.2258064516129031E-2</v>
      </c>
      <c r="T22" s="8"/>
      <c r="U22" s="8"/>
      <c r="V22" s="8"/>
      <c r="X22" s="8"/>
      <c r="Y22" s="8"/>
      <c r="Z22" s="8"/>
      <c r="AL22" s="9" t="str">
        <f ca="1">IFERROR(__xludf.DUMMYFUNCTION("""COMPUTED_VALUE"""),"Meds - Isoxsuprine")</f>
        <v>Meds - Isoxsuprine</v>
      </c>
      <c r="AM22" s="11"/>
      <c r="AN22" s="56" t="e">
        <f t="shared" si="7"/>
        <v>#REF!</v>
      </c>
    </row>
    <row r="23" spans="1:40" x14ac:dyDescent="0.2">
      <c r="A23" s="51">
        <v>44327</v>
      </c>
      <c r="B23" s="39" t="s">
        <v>8</v>
      </c>
      <c r="C23" s="39" t="s">
        <v>110</v>
      </c>
      <c r="D23" s="52">
        <v>30</v>
      </c>
      <c r="E23" s="39" t="s">
        <v>27</v>
      </c>
      <c r="F23" s="53" t="s">
        <v>52</v>
      </c>
      <c r="G23" s="38" t="s">
        <v>27</v>
      </c>
      <c r="I23" s="13" t="s">
        <v>38</v>
      </c>
      <c r="J23" s="14">
        <v>1143.27</v>
      </c>
      <c r="K23" s="29">
        <f t="shared" si="0"/>
        <v>3.943398178807947E-2</v>
      </c>
      <c r="L23" s="30">
        <v>7</v>
      </c>
      <c r="M23" s="44">
        <f t="shared" si="1"/>
        <v>0.22580645161290322</v>
      </c>
      <c r="T23" s="8"/>
      <c r="U23" s="8"/>
      <c r="V23" s="8"/>
      <c r="X23" s="8"/>
      <c r="Y23" s="8"/>
      <c r="Z23" s="8"/>
      <c r="AL23" s="13" t="str">
        <f ca="1">IFERROR(__xludf.DUMMYFUNCTION("""COMPUTED_VALUE"""),"Meds - Lactulose/Milk Thistle/Dandelion")</f>
        <v>Meds - Lactulose/Milk Thistle/Dandelion</v>
      </c>
      <c r="AM23" s="15"/>
      <c r="AN23" s="58" t="e">
        <f t="shared" si="7"/>
        <v>#REF!</v>
      </c>
    </row>
    <row r="24" spans="1:40" x14ac:dyDescent="0.2">
      <c r="A24" s="48">
        <v>44328</v>
      </c>
      <c r="B24" s="40" t="s">
        <v>8</v>
      </c>
      <c r="C24" s="40" t="s">
        <v>110</v>
      </c>
      <c r="D24" s="49">
        <v>30</v>
      </c>
      <c r="E24" s="40" t="s">
        <v>27</v>
      </c>
      <c r="F24" s="50" t="s">
        <v>52</v>
      </c>
      <c r="G24" s="37" t="s">
        <v>27</v>
      </c>
      <c r="I24" s="9" t="s">
        <v>112</v>
      </c>
      <c r="J24" s="10">
        <v>29</v>
      </c>
      <c r="K24" s="26">
        <f t="shared" si="0"/>
        <v>1.0002759381898454E-3</v>
      </c>
      <c r="L24" s="27">
        <v>1</v>
      </c>
      <c r="M24" s="43">
        <f t="shared" si="1"/>
        <v>3.2258064516129031E-2</v>
      </c>
      <c r="O24" s="5" t="s">
        <v>22</v>
      </c>
      <c r="P24" s="6" t="s">
        <v>23</v>
      </c>
      <c r="Q24" s="6" t="s">
        <v>113</v>
      </c>
      <c r="R24" s="6" t="s">
        <v>25</v>
      </c>
      <c r="S24" s="24" t="s">
        <v>26</v>
      </c>
      <c r="T24" s="8"/>
      <c r="U24" s="8"/>
      <c r="V24" s="8"/>
      <c r="X24" s="8"/>
      <c r="Y24" s="8"/>
      <c r="Z24" s="8"/>
      <c r="AL24" s="9" t="str">
        <f ca="1">IFERROR(__xludf.DUMMYFUNCTION("""COMPUTED_VALUE"""),"Meds - Levothyroxine Suspension")</f>
        <v>Meds - Levothyroxine Suspension</v>
      </c>
      <c r="AM24" s="11"/>
      <c r="AN24" s="56" t="e">
        <f t="shared" si="7"/>
        <v>#REF!</v>
      </c>
    </row>
    <row r="25" spans="1:40" x14ac:dyDescent="0.2">
      <c r="A25" s="51">
        <v>44329</v>
      </c>
      <c r="B25" s="39" t="s">
        <v>8</v>
      </c>
      <c r="C25" s="39" t="s">
        <v>110</v>
      </c>
      <c r="D25" s="52">
        <v>30</v>
      </c>
      <c r="E25" s="39" t="s">
        <v>27</v>
      </c>
      <c r="F25" s="53" t="s">
        <v>52</v>
      </c>
      <c r="G25" s="38" t="s">
        <v>27</v>
      </c>
      <c r="I25" s="13" t="s">
        <v>114</v>
      </c>
      <c r="J25" s="14">
        <v>248</v>
      </c>
      <c r="K25" s="29">
        <f t="shared" si="0"/>
        <v>8.5540838852097133E-3</v>
      </c>
      <c r="L25" s="30">
        <v>6</v>
      </c>
      <c r="M25" s="44">
        <f t="shared" si="1"/>
        <v>0.19354838709677419</v>
      </c>
      <c r="O25" s="9" t="s">
        <v>92</v>
      </c>
      <c r="P25" s="10">
        <v>186</v>
      </c>
      <c r="Q25" s="26">
        <f t="shared" ref="Q25:Q43" si="8">P25/5356</f>
        <v>3.4727408513816282E-2</v>
      </c>
      <c r="R25" s="25">
        <v>1</v>
      </c>
      <c r="S25" s="61">
        <f t="shared" ref="S25:S43" si="9">R25/19</f>
        <v>5.2631578947368418E-2</v>
      </c>
      <c r="T25" s="8"/>
      <c r="U25" s="8"/>
      <c r="V25" s="8"/>
      <c r="X25" s="8"/>
      <c r="Y25" s="8"/>
      <c r="Z25" s="8"/>
      <c r="AL25" s="13" t="str">
        <f ca="1">IFERROR(__xludf.DUMMYFUNCTION("""COMPUTED_VALUE"""),"Meds - Meloxicam")</f>
        <v>Meds - Meloxicam</v>
      </c>
      <c r="AM25" s="15"/>
      <c r="AN25" s="58" t="e">
        <f t="shared" si="7"/>
        <v>#REF!</v>
      </c>
    </row>
    <row r="26" spans="1:40" x14ac:dyDescent="0.2">
      <c r="A26" s="48">
        <v>44330</v>
      </c>
      <c r="B26" s="40" t="s">
        <v>8</v>
      </c>
      <c r="C26" s="40" t="s">
        <v>110</v>
      </c>
      <c r="D26" s="49">
        <v>30</v>
      </c>
      <c r="E26" s="40" t="s">
        <v>27</v>
      </c>
      <c r="F26" s="50" t="s">
        <v>52</v>
      </c>
      <c r="G26" s="37" t="s">
        <v>27</v>
      </c>
      <c r="I26" s="9" t="s">
        <v>39</v>
      </c>
      <c r="J26" s="10">
        <v>277</v>
      </c>
      <c r="K26" s="26">
        <f t="shared" si="0"/>
        <v>9.5543598233995587E-3</v>
      </c>
      <c r="L26" s="27">
        <v>1</v>
      </c>
      <c r="M26" s="43">
        <f t="shared" si="1"/>
        <v>3.2258064516129031E-2</v>
      </c>
      <c r="O26" s="13" t="s">
        <v>35</v>
      </c>
      <c r="P26" s="14">
        <v>24</v>
      </c>
      <c r="Q26" s="29">
        <f t="shared" si="8"/>
        <v>4.4809559372666168E-3</v>
      </c>
      <c r="R26" s="28">
        <v>1</v>
      </c>
      <c r="S26" s="62">
        <f t="shared" si="9"/>
        <v>5.2631578947368418E-2</v>
      </c>
      <c r="T26" s="8"/>
      <c r="U26" s="8"/>
      <c r="V26" s="8"/>
      <c r="X26" s="8"/>
      <c r="Y26" s="8"/>
      <c r="Z26" s="8"/>
      <c r="AL26" s="9" t="str">
        <f ca="1">IFERROR(__xludf.DUMMYFUNCTION("""COMPUTED_VALUE"""),"Meds - Meloxicam - Injection")</f>
        <v>Meds - Meloxicam - Injection</v>
      </c>
      <c r="AM26" s="11"/>
      <c r="AN26" s="56" t="e">
        <f t="shared" si="7"/>
        <v>#REF!</v>
      </c>
    </row>
    <row r="27" spans="1:40" x14ac:dyDescent="0.2">
      <c r="A27" s="51">
        <v>44331</v>
      </c>
      <c r="B27" s="39" t="s">
        <v>8</v>
      </c>
      <c r="C27" s="39" t="s">
        <v>110</v>
      </c>
      <c r="D27" s="52">
        <v>30</v>
      </c>
      <c r="E27" s="39" t="s">
        <v>27</v>
      </c>
      <c r="F27" s="53" t="s">
        <v>52</v>
      </c>
      <c r="G27" s="38" t="s">
        <v>27</v>
      </c>
      <c r="I27" s="13" t="s">
        <v>115</v>
      </c>
      <c r="J27" s="14">
        <v>24</v>
      </c>
      <c r="K27" s="29">
        <f t="shared" si="0"/>
        <v>8.2781456953642384E-4</v>
      </c>
      <c r="L27" s="30">
        <v>1</v>
      </c>
      <c r="M27" s="44">
        <f t="shared" si="1"/>
        <v>3.2258064516129031E-2</v>
      </c>
      <c r="O27" s="9" t="s">
        <v>102</v>
      </c>
      <c r="P27" s="10">
        <v>186</v>
      </c>
      <c r="Q27" s="26">
        <f t="shared" si="8"/>
        <v>3.4727408513816282E-2</v>
      </c>
      <c r="R27" s="25">
        <v>1</v>
      </c>
      <c r="S27" s="61">
        <f t="shared" si="9"/>
        <v>5.2631578947368418E-2</v>
      </c>
      <c r="T27" s="8"/>
      <c r="U27" s="8"/>
      <c r="V27" s="8"/>
      <c r="X27" s="8"/>
      <c r="Y27" s="8"/>
      <c r="Z27" s="8"/>
      <c r="AL27" s="13" t="str">
        <f ca="1">IFERROR(__xludf.DUMMYFUNCTION("""COMPUTED_VALUE"""),"Meds - Metronidazole ")</f>
        <v xml:space="preserve">Meds - Metronidazole </v>
      </c>
      <c r="AM27" s="15"/>
      <c r="AN27" s="58" t="e">
        <f t="shared" si="7"/>
        <v>#REF!</v>
      </c>
    </row>
    <row r="28" spans="1:40" x14ac:dyDescent="0.2">
      <c r="A28" s="48">
        <v>44332</v>
      </c>
      <c r="B28" s="40" t="s">
        <v>8</v>
      </c>
      <c r="C28" s="40" t="s">
        <v>110</v>
      </c>
      <c r="D28" s="49">
        <v>30</v>
      </c>
      <c r="E28" s="40" t="s">
        <v>27</v>
      </c>
      <c r="F28" s="50" t="s">
        <v>52</v>
      </c>
      <c r="G28" s="37" t="s">
        <v>27</v>
      </c>
      <c r="I28" s="9" t="s">
        <v>116</v>
      </c>
      <c r="J28" s="10">
        <v>269.25</v>
      </c>
      <c r="K28" s="26">
        <f t="shared" si="0"/>
        <v>9.2870447019867547E-3</v>
      </c>
      <c r="L28" s="27">
        <v>1</v>
      </c>
      <c r="M28" s="43">
        <f t="shared" si="1"/>
        <v>3.2258064516129031E-2</v>
      </c>
      <c r="O28" s="13" t="s">
        <v>37</v>
      </c>
      <c r="P28" s="14">
        <v>188</v>
      </c>
      <c r="Q28" s="29">
        <f t="shared" si="8"/>
        <v>3.5100821508588502E-2</v>
      </c>
      <c r="R28" s="28">
        <v>1</v>
      </c>
      <c r="S28" s="62">
        <f t="shared" si="9"/>
        <v>5.2631578947368418E-2</v>
      </c>
      <c r="T28" s="8"/>
      <c r="U28" s="8"/>
      <c r="V28" s="8"/>
      <c r="X28" s="8"/>
      <c r="Y28" s="8"/>
      <c r="Z28" s="8"/>
      <c r="AL28" s="9" t="str">
        <f ca="1">IFERROR(__xludf.DUMMYFUNCTION("""COMPUTED_VALUE"""),"Meds - Tramadol")</f>
        <v>Meds - Tramadol</v>
      </c>
      <c r="AM28" s="11"/>
      <c r="AN28" s="56" t="e">
        <f t="shared" si="7"/>
        <v>#REF!</v>
      </c>
    </row>
    <row r="29" spans="1:40" x14ac:dyDescent="0.2">
      <c r="A29" s="51">
        <v>44333</v>
      </c>
      <c r="B29" s="39" t="s">
        <v>8</v>
      </c>
      <c r="C29" s="39" t="s">
        <v>110</v>
      </c>
      <c r="D29" s="52">
        <v>30</v>
      </c>
      <c r="E29" s="39" t="s">
        <v>27</v>
      </c>
      <c r="F29" s="53" t="s">
        <v>52</v>
      </c>
      <c r="G29" s="38" t="s">
        <v>27</v>
      </c>
      <c r="I29" s="13" t="s">
        <v>117</v>
      </c>
      <c r="J29" s="14">
        <v>16</v>
      </c>
      <c r="K29" s="29">
        <f t="shared" si="0"/>
        <v>5.5187637969094923E-4</v>
      </c>
      <c r="L29" s="30">
        <v>1</v>
      </c>
      <c r="M29" s="44">
        <f t="shared" si="1"/>
        <v>3.2258064516129031E-2</v>
      </c>
      <c r="O29" s="9" t="s">
        <v>106</v>
      </c>
      <c r="P29" s="10">
        <v>329</v>
      </c>
      <c r="Q29" s="26">
        <f t="shared" si="8"/>
        <v>6.142643764002987E-2</v>
      </c>
      <c r="R29" s="25">
        <v>1</v>
      </c>
      <c r="S29" s="61">
        <f t="shared" si="9"/>
        <v>5.2631578947368418E-2</v>
      </c>
      <c r="T29" s="8"/>
      <c r="U29" s="8"/>
      <c r="V29" s="8"/>
      <c r="X29" s="8"/>
      <c r="Y29" s="8"/>
      <c r="Z29" s="8"/>
      <c r="AL29" s="13" t="str">
        <f ca="1">IFERROR(__xludf.DUMMYFUNCTION("""COMPUTED_VALUE"""),"Meds - Visbiome Probiotic Capsules")</f>
        <v>Meds - Visbiome Probiotic Capsules</v>
      </c>
      <c r="AM29" s="15"/>
      <c r="AN29" s="58" t="e">
        <f t="shared" si="7"/>
        <v>#REF!</v>
      </c>
    </row>
    <row r="30" spans="1:40" x14ac:dyDescent="0.2">
      <c r="A30" s="48">
        <v>44550</v>
      </c>
      <c r="B30" s="40" t="s">
        <v>8</v>
      </c>
      <c r="C30" s="40" t="s">
        <v>110</v>
      </c>
      <c r="D30" s="49">
        <v>30</v>
      </c>
      <c r="E30" s="40" t="s">
        <v>27</v>
      </c>
      <c r="F30" s="50" t="s">
        <v>52</v>
      </c>
      <c r="G30" s="37" t="s">
        <v>27</v>
      </c>
      <c r="I30" s="9" t="s">
        <v>40</v>
      </c>
      <c r="J30" s="10">
        <v>31</v>
      </c>
      <c r="K30" s="26">
        <f t="shared" si="0"/>
        <v>1.0692604856512142E-3</v>
      </c>
      <c r="L30" s="27">
        <v>1</v>
      </c>
      <c r="M30" s="43">
        <f t="shared" si="1"/>
        <v>3.2258064516129031E-2</v>
      </c>
      <c r="O30" s="13" t="s">
        <v>111</v>
      </c>
      <c r="P30" s="14">
        <v>150</v>
      </c>
      <c r="Q30" s="29">
        <f t="shared" si="8"/>
        <v>2.8005974607916356E-2</v>
      </c>
      <c r="R30" s="28">
        <v>1</v>
      </c>
      <c r="S30" s="62">
        <f t="shared" si="9"/>
        <v>5.2631578947368418E-2</v>
      </c>
      <c r="T30" s="8"/>
      <c r="U30" s="8"/>
      <c r="V30" s="8"/>
      <c r="X30" s="8"/>
      <c r="Y30" s="8"/>
      <c r="Z30" s="8"/>
      <c r="AL30" s="9" t="str">
        <f ca="1">IFERROR(__xludf.DUMMYFUNCTION("""COMPUTED_VALUE"""),"Meds - Zonisamide Suspension")</f>
        <v>Meds - Zonisamide Suspension</v>
      </c>
      <c r="AM30" s="11"/>
      <c r="AN30" s="56" t="e">
        <f t="shared" si="7"/>
        <v>#REF!</v>
      </c>
    </row>
    <row r="31" spans="1:40" x14ac:dyDescent="0.2">
      <c r="A31" s="51">
        <v>44551</v>
      </c>
      <c r="B31" s="39" t="s">
        <v>8</v>
      </c>
      <c r="C31" s="39" t="s">
        <v>110</v>
      </c>
      <c r="D31" s="52">
        <v>30</v>
      </c>
      <c r="E31" s="39" t="s">
        <v>27</v>
      </c>
      <c r="F31" s="53" t="s">
        <v>52</v>
      </c>
      <c r="G31" s="38" t="s">
        <v>27</v>
      </c>
      <c r="I31" s="13" t="s">
        <v>105</v>
      </c>
      <c r="J31" s="14">
        <v>5357.8000000000011</v>
      </c>
      <c r="K31" s="29">
        <f t="shared" si="0"/>
        <v>0.18480270419426054</v>
      </c>
      <c r="L31" s="30">
        <v>18</v>
      </c>
      <c r="M31" s="44">
        <f t="shared" si="1"/>
        <v>0.58064516129032262</v>
      </c>
      <c r="O31" s="9" t="s">
        <v>112</v>
      </c>
      <c r="P31" s="10">
        <v>29</v>
      </c>
      <c r="Q31" s="26">
        <f t="shared" si="8"/>
        <v>5.4144884241971621E-3</v>
      </c>
      <c r="R31" s="25">
        <v>1</v>
      </c>
      <c r="S31" s="61">
        <f t="shared" si="9"/>
        <v>5.2631578947368418E-2</v>
      </c>
      <c r="T31" s="8"/>
      <c r="U31" s="8"/>
      <c r="V31" s="8"/>
      <c r="X31" s="8"/>
      <c r="Y31" s="8"/>
      <c r="Z31" s="8"/>
      <c r="AL31" s="13" t="str">
        <f ca="1">IFERROR(__xludf.DUMMYFUNCTION("""COMPUTED_VALUE"""),"Nutri-An Cakes - Regular/Small Bird")</f>
        <v>Nutri-An Cakes - Regular/Small Bird</v>
      </c>
      <c r="AM31" s="15"/>
      <c r="AN31" s="58" t="e">
        <f t="shared" si="7"/>
        <v>#REF!</v>
      </c>
    </row>
    <row r="32" spans="1:40" x14ac:dyDescent="0.2">
      <c r="A32" s="48">
        <v>44552</v>
      </c>
      <c r="B32" s="40" t="s">
        <v>8</v>
      </c>
      <c r="C32" s="40" t="s">
        <v>110</v>
      </c>
      <c r="D32" s="49">
        <v>30</v>
      </c>
      <c r="E32" s="40" t="s">
        <v>27</v>
      </c>
      <c r="F32" s="50" t="s">
        <v>52</v>
      </c>
      <c r="G32" s="37" t="s">
        <v>27</v>
      </c>
      <c r="I32" s="9" t="s">
        <v>95</v>
      </c>
      <c r="J32" s="10">
        <v>87.75</v>
      </c>
      <c r="K32" s="26">
        <f t="shared" si="0"/>
        <v>3.0266970198675495E-3</v>
      </c>
      <c r="L32" s="27">
        <v>1</v>
      </c>
      <c r="M32" s="43">
        <f t="shared" si="1"/>
        <v>3.2258064516129031E-2</v>
      </c>
      <c r="O32" s="13" t="s">
        <v>39</v>
      </c>
      <c r="P32" s="14">
        <v>277</v>
      </c>
      <c r="Q32" s="29">
        <f t="shared" si="8"/>
        <v>5.1717699775952204E-2</v>
      </c>
      <c r="R32" s="28">
        <v>1</v>
      </c>
      <c r="S32" s="62">
        <f t="shared" si="9"/>
        <v>5.2631578947368418E-2</v>
      </c>
      <c r="T32" s="8"/>
      <c r="U32" s="8"/>
      <c r="V32" s="8"/>
      <c r="X32" s="8"/>
      <c r="Y32" s="8"/>
      <c r="Z32" s="8"/>
      <c r="AL32" s="9" t="str">
        <f ca="1">IFERROR(__xludf.DUMMYFUNCTION("""COMPUTED_VALUE"""),"Other - Cremation")</f>
        <v>Other - Cremation</v>
      </c>
      <c r="AM32" s="11"/>
      <c r="AN32" s="56" t="e">
        <f t="shared" si="7"/>
        <v>#REF!</v>
      </c>
    </row>
    <row r="33" spans="1:40" x14ac:dyDescent="0.2">
      <c r="A33" s="51">
        <v>44553</v>
      </c>
      <c r="B33" s="39" t="s">
        <v>8</v>
      </c>
      <c r="C33" s="39" t="s">
        <v>110</v>
      </c>
      <c r="D33" s="52">
        <v>30</v>
      </c>
      <c r="E33" s="39" t="s">
        <v>27</v>
      </c>
      <c r="F33" s="53" t="s">
        <v>52</v>
      </c>
      <c r="G33" s="38" t="s">
        <v>27</v>
      </c>
      <c r="I33" s="13" t="s">
        <v>107</v>
      </c>
      <c r="J33" s="14">
        <v>1139</v>
      </c>
      <c r="K33" s="29">
        <f t="shared" si="0"/>
        <v>3.9286699779249451E-2</v>
      </c>
      <c r="L33" s="30">
        <v>24</v>
      </c>
      <c r="M33" s="44">
        <f t="shared" si="1"/>
        <v>0.77419354838709675</v>
      </c>
      <c r="O33" s="9" t="s">
        <v>115</v>
      </c>
      <c r="P33" s="10">
        <v>24</v>
      </c>
      <c r="Q33" s="26">
        <f t="shared" si="8"/>
        <v>4.4809559372666168E-3</v>
      </c>
      <c r="R33" s="25">
        <v>1</v>
      </c>
      <c r="S33" s="61">
        <f t="shared" si="9"/>
        <v>5.2631578947368418E-2</v>
      </c>
      <c r="T33" s="8"/>
      <c r="U33" s="8"/>
      <c r="V33" s="8"/>
      <c r="X33" s="8"/>
      <c r="Y33" s="8"/>
      <c r="Z33" s="8"/>
      <c r="AL33" s="13" t="str">
        <f ca="1">IFERROR(__xludf.DUMMYFUNCTION("""COMPUTED_VALUE"""),"parakeet shoe")</f>
        <v>parakeet shoe</v>
      </c>
      <c r="AM33" s="15"/>
      <c r="AN33" s="58" t="e">
        <f t="shared" si="7"/>
        <v>#REF!</v>
      </c>
    </row>
    <row r="34" spans="1:40" x14ac:dyDescent="0.2">
      <c r="A34" s="48">
        <v>44554</v>
      </c>
      <c r="B34" s="40" t="s">
        <v>8</v>
      </c>
      <c r="C34" s="40" t="s">
        <v>110</v>
      </c>
      <c r="D34" s="49">
        <v>30</v>
      </c>
      <c r="E34" s="40" t="s">
        <v>27</v>
      </c>
      <c r="F34" s="50" t="s">
        <v>52</v>
      </c>
      <c r="G34" s="37" t="s">
        <v>27</v>
      </c>
      <c r="I34" s="9" t="s">
        <v>41</v>
      </c>
      <c r="J34" s="10">
        <v>252</v>
      </c>
      <c r="K34" s="26">
        <f t="shared" si="0"/>
        <v>8.6920529801324496E-3</v>
      </c>
      <c r="L34" s="27">
        <v>3</v>
      </c>
      <c r="M34" s="43">
        <f t="shared" si="1"/>
        <v>9.6774193548387094E-2</v>
      </c>
      <c r="O34" s="13" t="s">
        <v>116</v>
      </c>
      <c r="P34" s="14">
        <v>269.25</v>
      </c>
      <c r="Q34" s="29">
        <f t="shared" si="8"/>
        <v>5.0270724421209861E-2</v>
      </c>
      <c r="R34" s="28">
        <v>1</v>
      </c>
      <c r="S34" s="62">
        <f t="shared" si="9"/>
        <v>5.2631578947368418E-2</v>
      </c>
      <c r="T34" s="8"/>
      <c r="U34" s="8"/>
      <c r="V34" s="8"/>
      <c r="X34" s="8"/>
      <c r="Y34" s="8"/>
      <c r="Z34" s="8"/>
      <c r="AL34" s="9" t="str">
        <f ca="1">IFERROR(__xludf.DUMMYFUNCTION("""COMPUTED_VALUE"""),"Tests - A&amp;E Complete Avian w/ Bile Acid/Triglyc")</f>
        <v>Tests - A&amp;E Complete Avian w/ Bile Acid/Triglyc</v>
      </c>
      <c r="AM34" s="11"/>
      <c r="AN34" s="56" t="e">
        <f t="shared" si="7"/>
        <v>#REF!</v>
      </c>
    </row>
    <row r="35" spans="1:40" x14ac:dyDescent="0.2">
      <c r="A35" s="51">
        <v>44555</v>
      </c>
      <c r="B35" s="39" t="s">
        <v>8</v>
      </c>
      <c r="C35" s="39" t="s">
        <v>110</v>
      </c>
      <c r="D35" s="52">
        <v>30</v>
      </c>
      <c r="E35" s="39" t="s">
        <v>27</v>
      </c>
      <c r="F35" s="53" t="s">
        <v>52</v>
      </c>
      <c r="G35" s="38" t="s">
        <v>27</v>
      </c>
      <c r="I35" s="13" t="s">
        <v>109</v>
      </c>
      <c r="J35" s="14">
        <v>2935.1</v>
      </c>
      <c r="K35" s="29">
        <f t="shared" si="0"/>
        <v>0.10123827262693157</v>
      </c>
      <c r="L35" s="30">
        <v>24</v>
      </c>
      <c r="M35" s="44">
        <f t="shared" si="1"/>
        <v>0.77419354838709675</v>
      </c>
      <c r="O35" s="9" t="s">
        <v>97</v>
      </c>
      <c r="P35" s="10">
        <v>297</v>
      </c>
      <c r="Q35" s="26">
        <f t="shared" si="8"/>
        <v>5.5451829723674385E-2</v>
      </c>
      <c r="R35" s="25">
        <v>2</v>
      </c>
      <c r="S35" s="61">
        <f t="shared" si="9"/>
        <v>0.10526315789473684</v>
      </c>
      <c r="T35" s="8"/>
      <c r="U35" s="8"/>
      <c r="V35" s="8"/>
      <c r="X35" s="8"/>
      <c r="Y35" s="8"/>
      <c r="Z35" s="8"/>
      <c r="AL35" s="13" t="str">
        <f ca="1">IFERROR(__xludf.DUMMYFUNCTION("""COMPUTED_VALUE"""),"Tests - A&amp;E DNA/PCR Chlamydophila")</f>
        <v>Tests - A&amp;E DNA/PCR Chlamydophila</v>
      </c>
      <c r="AM35" s="15"/>
      <c r="AN35" s="58" t="e">
        <f t="shared" si="7"/>
        <v>#REF!</v>
      </c>
    </row>
    <row r="36" spans="1:40" x14ac:dyDescent="0.2">
      <c r="A36" s="48">
        <v>44556</v>
      </c>
      <c r="B36" s="40" t="s">
        <v>8</v>
      </c>
      <c r="C36" s="40" t="s">
        <v>110</v>
      </c>
      <c r="D36" s="49">
        <v>30</v>
      </c>
      <c r="E36" s="40" t="s">
        <v>27</v>
      </c>
      <c r="F36" s="50" t="s">
        <v>52</v>
      </c>
      <c r="G36" s="37" t="s">
        <v>27</v>
      </c>
      <c r="H36" s="64"/>
      <c r="I36" s="9" t="s">
        <v>42</v>
      </c>
      <c r="J36" s="10">
        <v>580</v>
      </c>
      <c r="K36" s="26">
        <f t="shared" si="0"/>
        <v>2.0005518763796911E-2</v>
      </c>
      <c r="L36" s="27">
        <v>2</v>
      </c>
      <c r="M36" s="43">
        <f t="shared" si="1"/>
        <v>6.4516129032258063E-2</v>
      </c>
      <c r="N36" s="64"/>
      <c r="O36" s="13" t="s">
        <v>36</v>
      </c>
      <c r="P36" s="14">
        <v>130</v>
      </c>
      <c r="Q36" s="29">
        <f t="shared" si="8"/>
        <v>2.4271844660194174E-2</v>
      </c>
      <c r="R36" s="28">
        <v>2</v>
      </c>
      <c r="S36" s="62">
        <f t="shared" si="9"/>
        <v>0.10526315789473684</v>
      </c>
      <c r="T36" s="8"/>
      <c r="U36" s="8"/>
      <c r="V36" s="8"/>
      <c r="AL36" s="9" t="str">
        <f ca="1">IFERROR(__xludf.DUMMYFUNCTION("""COMPUTED_VALUE"""),"Tests - Fecal - Direct Only")</f>
        <v>Tests - Fecal - Direct Only</v>
      </c>
      <c r="AM36" s="11"/>
      <c r="AN36" s="56" t="e">
        <f t="shared" si="7"/>
        <v>#REF!</v>
      </c>
    </row>
    <row r="37" spans="1:40" x14ac:dyDescent="0.2">
      <c r="A37" s="51">
        <v>44557</v>
      </c>
      <c r="B37" s="39" t="s">
        <v>8</v>
      </c>
      <c r="C37" s="39" t="s">
        <v>110</v>
      </c>
      <c r="D37" s="52">
        <v>30</v>
      </c>
      <c r="E37" s="39" t="s">
        <v>27</v>
      </c>
      <c r="F37" s="53" t="s">
        <v>52</v>
      </c>
      <c r="G37" s="38" t="s">
        <v>27</v>
      </c>
      <c r="I37" s="13" t="s">
        <v>98</v>
      </c>
      <c r="J37" s="14">
        <v>227.5</v>
      </c>
      <c r="K37" s="29">
        <f t="shared" si="0"/>
        <v>7.8469922737306845E-3</v>
      </c>
      <c r="L37" s="30">
        <v>1</v>
      </c>
      <c r="M37" s="44">
        <f t="shared" si="1"/>
        <v>3.2258064516129031E-2</v>
      </c>
      <c r="O37" s="9" t="s">
        <v>34</v>
      </c>
      <c r="P37" s="10">
        <v>208.21999999999997</v>
      </c>
      <c r="Q37" s="26">
        <f t="shared" si="8"/>
        <v>3.8876026885735618E-2</v>
      </c>
      <c r="R37" s="25">
        <v>3</v>
      </c>
      <c r="S37" s="61">
        <f t="shared" si="9"/>
        <v>0.15789473684210525</v>
      </c>
      <c r="T37" s="8"/>
      <c r="U37" s="8"/>
      <c r="V37" s="8"/>
      <c r="AL37" s="13" t="str">
        <f ca="1">IFERROR(__xludf.DUMMYFUNCTION("""COMPUTED_VALUE"""),"Tests - Gender - PCR")</f>
        <v>Tests - Gender - PCR</v>
      </c>
      <c r="AM37" s="15"/>
      <c r="AN37" s="58" t="e">
        <f t="shared" si="7"/>
        <v>#REF!</v>
      </c>
    </row>
    <row r="38" spans="1:40" x14ac:dyDescent="0.2">
      <c r="A38" s="48">
        <v>44488</v>
      </c>
      <c r="B38" s="40" t="s">
        <v>13</v>
      </c>
      <c r="C38" s="40" t="s">
        <v>110</v>
      </c>
      <c r="D38" s="49">
        <v>30</v>
      </c>
      <c r="E38" s="40" t="s">
        <v>27</v>
      </c>
      <c r="F38" s="50" t="s">
        <v>55</v>
      </c>
      <c r="G38" s="37" t="s">
        <v>27</v>
      </c>
      <c r="I38" s="9" t="s">
        <v>100</v>
      </c>
      <c r="J38" s="10">
        <v>99</v>
      </c>
      <c r="K38" s="26">
        <f t="shared" si="0"/>
        <v>3.4147350993377484E-3</v>
      </c>
      <c r="L38" s="27">
        <v>1</v>
      </c>
      <c r="M38" s="43">
        <f t="shared" si="1"/>
        <v>3.2258064516129031E-2</v>
      </c>
      <c r="O38" s="13" t="s">
        <v>104</v>
      </c>
      <c r="P38" s="14">
        <v>570</v>
      </c>
      <c r="Q38" s="29">
        <f t="shared" si="8"/>
        <v>0.10642270351008215</v>
      </c>
      <c r="R38" s="28">
        <v>3</v>
      </c>
      <c r="S38" s="62">
        <f t="shared" si="9"/>
        <v>0.15789473684210525</v>
      </c>
      <c r="T38" s="8"/>
      <c r="U38" s="8"/>
      <c r="V38" s="8"/>
      <c r="AL38" s="9" t="str">
        <f ca="1">IFERROR(__xludf.DUMMYFUNCTION("""COMPUTED_VALUE"""),"Tests - Gram Stain - Inpatient")</f>
        <v>Tests - Gram Stain - Inpatient</v>
      </c>
      <c r="AM38" s="11"/>
      <c r="AN38" s="56" t="e">
        <f t="shared" si="7"/>
        <v>#REF!</v>
      </c>
    </row>
    <row r="39" spans="1:40" x14ac:dyDescent="0.2">
      <c r="A39" s="51">
        <v>44489</v>
      </c>
      <c r="B39" s="39" t="s">
        <v>13</v>
      </c>
      <c r="C39" s="39" t="s">
        <v>110</v>
      </c>
      <c r="D39" s="52">
        <v>30</v>
      </c>
      <c r="E39" s="39" t="s">
        <v>27</v>
      </c>
      <c r="F39" s="53" t="s">
        <v>55</v>
      </c>
      <c r="G39" s="38" t="s">
        <v>27</v>
      </c>
      <c r="I39" s="13" t="s">
        <v>103</v>
      </c>
      <c r="J39" s="14">
        <v>338</v>
      </c>
      <c r="K39" s="29">
        <f t="shared" si="0"/>
        <v>1.1658388520971303E-2</v>
      </c>
      <c r="L39" s="30">
        <v>1</v>
      </c>
      <c r="M39" s="44">
        <f t="shared" si="1"/>
        <v>3.2258064516129031E-2</v>
      </c>
      <c r="O39" s="9" t="s">
        <v>93</v>
      </c>
      <c r="P39" s="10">
        <v>234.6</v>
      </c>
      <c r="Q39" s="26">
        <f t="shared" si="8"/>
        <v>4.3801344286781181E-2</v>
      </c>
      <c r="R39" s="25">
        <v>5</v>
      </c>
      <c r="S39" s="61">
        <f t="shared" si="9"/>
        <v>0.26315789473684209</v>
      </c>
      <c r="T39" s="8"/>
      <c r="U39" s="8"/>
      <c r="V39" s="8"/>
      <c r="AL39" s="13" t="str">
        <f ca="1">IFERROR(__xludf.DUMMYFUNCTION("""COMPUTED_VALUE"""),"Tests - Imaging")</f>
        <v>Tests - Imaging</v>
      </c>
      <c r="AM39" s="15"/>
      <c r="AN39" s="58" t="e">
        <f t="shared" si="7"/>
        <v>#REF!</v>
      </c>
    </row>
    <row r="40" spans="1:40" x14ac:dyDescent="0.2">
      <c r="A40" s="48">
        <v>44490</v>
      </c>
      <c r="B40" s="40" t="s">
        <v>13</v>
      </c>
      <c r="C40" s="40" t="s">
        <v>110</v>
      </c>
      <c r="D40" s="49">
        <v>30</v>
      </c>
      <c r="E40" s="40" t="s">
        <v>27</v>
      </c>
      <c r="F40" s="50" t="s">
        <v>55</v>
      </c>
      <c r="G40" s="37" t="s">
        <v>27</v>
      </c>
      <c r="I40" s="9" t="s">
        <v>118</v>
      </c>
      <c r="J40" s="10">
        <v>44</v>
      </c>
      <c r="K40" s="26">
        <f t="shared" si="0"/>
        <v>1.5176600441501103E-3</v>
      </c>
      <c r="L40" s="27">
        <v>1</v>
      </c>
      <c r="M40" s="43">
        <f t="shared" si="1"/>
        <v>3.2258064516129031E-2</v>
      </c>
      <c r="O40" s="13" t="s">
        <v>108</v>
      </c>
      <c r="P40" s="14">
        <v>443</v>
      </c>
      <c r="Q40" s="29">
        <f t="shared" si="8"/>
        <v>8.2710978342046299E-2</v>
      </c>
      <c r="R40" s="28">
        <v>6</v>
      </c>
      <c r="S40" s="62">
        <f t="shared" si="9"/>
        <v>0.31578947368421051</v>
      </c>
      <c r="T40" s="8"/>
      <c r="U40" s="8"/>
      <c r="V40" s="8"/>
      <c r="AL40" s="9" t="str">
        <f ca="1">IFERROR(__xludf.DUMMYFUNCTION("""COMPUTED_VALUE"""),"Tests - Mini Avian (Includes CBC)")</f>
        <v>Tests - Mini Avian (Includes CBC)</v>
      </c>
      <c r="AM40" s="11"/>
      <c r="AN40" s="56" t="e">
        <f t="shared" si="7"/>
        <v>#REF!</v>
      </c>
    </row>
    <row r="41" spans="1:40" x14ac:dyDescent="0.2">
      <c r="A41" s="51">
        <v>44491</v>
      </c>
      <c r="B41" s="39" t="s">
        <v>13</v>
      </c>
      <c r="C41" s="39" t="s">
        <v>110</v>
      </c>
      <c r="D41" s="52">
        <v>30</v>
      </c>
      <c r="E41" s="39" t="s">
        <v>27</v>
      </c>
      <c r="F41" s="53" t="s">
        <v>55</v>
      </c>
      <c r="G41" s="38" t="s">
        <v>27</v>
      </c>
      <c r="I41" s="13" t="s">
        <v>119</v>
      </c>
      <c r="J41" s="14">
        <v>20</v>
      </c>
      <c r="K41" s="29">
        <f t="shared" si="0"/>
        <v>6.8984547461368659E-4</v>
      </c>
      <c r="L41" s="30">
        <v>1</v>
      </c>
      <c r="M41" s="44">
        <f t="shared" si="1"/>
        <v>3.2258064516129031E-2</v>
      </c>
      <c r="O41" s="9" t="s">
        <v>114</v>
      </c>
      <c r="P41" s="10">
        <v>248</v>
      </c>
      <c r="Q41" s="26">
        <f t="shared" si="8"/>
        <v>4.6303211351755039E-2</v>
      </c>
      <c r="R41" s="25">
        <v>6</v>
      </c>
      <c r="S41" s="61">
        <f t="shared" si="9"/>
        <v>0.31578947368421051</v>
      </c>
      <c r="T41" s="8"/>
      <c r="U41" s="8"/>
      <c r="V41" s="8"/>
      <c r="AL41" s="13" t="str">
        <f ca="1">IFERROR(__xludf.DUMMYFUNCTION("""COMPUTED_VALUE"""),"Tests - Necropsy")</f>
        <v>Tests - Necropsy</v>
      </c>
      <c r="AM41" s="15"/>
      <c r="AN41" s="58" t="e">
        <f t="shared" si="7"/>
        <v>#REF!</v>
      </c>
    </row>
    <row r="42" spans="1:40" x14ac:dyDescent="0.2">
      <c r="A42" s="48">
        <v>44492</v>
      </c>
      <c r="B42" s="40" t="s">
        <v>13</v>
      </c>
      <c r="C42" s="40" t="s">
        <v>110</v>
      </c>
      <c r="D42" s="49">
        <v>30</v>
      </c>
      <c r="E42" s="40" t="s">
        <v>27</v>
      </c>
      <c r="F42" s="50" t="s">
        <v>55</v>
      </c>
      <c r="G42" s="37" t="s">
        <v>27</v>
      </c>
      <c r="I42" s="9" t="s">
        <v>120</v>
      </c>
      <c r="J42" s="10">
        <v>27</v>
      </c>
      <c r="K42" s="26">
        <f t="shared" si="0"/>
        <v>9.3129139072847681E-4</v>
      </c>
      <c r="L42" s="27">
        <v>1</v>
      </c>
      <c r="M42" s="43">
        <f t="shared" si="1"/>
        <v>3.2258064516129031E-2</v>
      </c>
      <c r="O42" s="13" t="s">
        <v>38</v>
      </c>
      <c r="P42" s="14">
        <v>1143.27</v>
      </c>
      <c r="Q42" s="29">
        <f t="shared" si="8"/>
        <v>0.21345593726661688</v>
      </c>
      <c r="R42" s="28">
        <v>7</v>
      </c>
      <c r="S42" s="62">
        <f t="shared" si="9"/>
        <v>0.36842105263157893</v>
      </c>
      <c r="T42" s="8"/>
      <c r="U42" s="8"/>
      <c r="V42" s="8"/>
      <c r="AL42" s="9" t="str">
        <f ca="1">IFERROR(__xludf.DUMMYFUNCTION("""COMPUTED_VALUE"""),"Tests - T-4 Single (Resting)")</f>
        <v>Tests - T-4 Single (Resting)</v>
      </c>
      <c r="AM42" s="11"/>
      <c r="AN42" s="56" t="e">
        <f t="shared" si="7"/>
        <v>#REF!</v>
      </c>
    </row>
    <row r="43" spans="1:40" x14ac:dyDescent="0.2">
      <c r="A43" s="51">
        <v>44493</v>
      </c>
      <c r="B43" s="39" t="s">
        <v>13</v>
      </c>
      <c r="C43" s="39" t="s">
        <v>110</v>
      </c>
      <c r="D43" s="52">
        <v>30</v>
      </c>
      <c r="E43" s="39" t="s">
        <v>27</v>
      </c>
      <c r="F43" s="53" t="s">
        <v>55</v>
      </c>
      <c r="G43" s="38" t="s">
        <v>27</v>
      </c>
      <c r="I43" s="13" t="s">
        <v>121</v>
      </c>
      <c r="J43" s="14">
        <v>440</v>
      </c>
      <c r="K43" s="29">
        <f t="shared" si="0"/>
        <v>1.5176600441501103E-2</v>
      </c>
      <c r="L43" s="30">
        <v>2</v>
      </c>
      <c r="M43" s="44">
        <f t="shared" si="1"/>
        <v>6.4516129032258063E-2</v>
      </c>
      <c r="O43" s="33" t="s">
        <v>99</v>
      </c>
      <c r="P43" s="34">
        <v>420</v>
      </c>
      <c r="Q43" s="35">
        <f t="shared" si="8"/>
        <v>7.8416728902165792E-2</v>
      </c>
      <c r="R43" s="36">
        <v>10</v>
      </c>
      <c r="S43" s="63">
        <f t="shared" si="9"/>
        <v>0.52631578947368418</v>
      </c>
      <c r="T43" s="8"/>
      <c r="U43" s="8"/>
      <c r="V43" s="8"/>
      <c r="AL43" s="13" t="str">
        <f ca="1">IFERROR(__xludf.DUMMYFUNCTION("""COMPUTED_VALUE"""),"Treatment - Assisted Feeding")</f>
        <v>Treatment - Assisted Feeding</v>
      </c>
      <c r="AM43" s="15"/>
      <c r="AN43" s="58" t="e">
        <f t="shared" si="7"/>
        <v>#REF!</v>
      </c>
    </row>
    <row r="44" spans="1:40" x14ac:dyDescent="0.2">
      <c r="A44" s="48">
        <v>44494</v>
      </c>
      <c r="B44" s="40" t="s">
        <v>13</v>
      </c>
      <c r="C44" s="40" t="s">
        <v>110</v>
      </c>
      <c r="D44" s="49">
        <v>30</v>
      </c>
      <c r="E44" s="40" t="s">
        <v>27</v>
      </c>
      <c r="F44" s="50" t="s">
        <v>55</v>
      </c>
      <c r="G44" s="37" t="s">
        <v>27</v>
      </c>
      <c r="I44" s="9" t="s">
        <v>43</v>
      </c>
      <c r="J44" s="10">
        <v>18</v>
      </c>
      <c r="K44" s="26">
        <f t="shared" si="0"/>
        <v>6.2086092715231791E-4</v>
      </c>
      <c r="L44" s="27">
        <v>2</v>
      </c>
      <c r="M44" s="43">
        <f t="shared" si="1"/>
        <v>6.4516129032258063E-2</v>
      </c>
      <c r="T44" s="8"/>
      <c r="U44" s="8"/>
      <c r="V44" s="8"/>
      <c r="AL44" s="9" t="str">
        <f ca="1">IFERROR(__xludf.DUMMYFUNCTION("""COMPUTED_VALUE"""),"Treatment - Feather Cyst Removal")</f>
        <v>Treatment - Feather Cyst Removal</v>
      </c>
      <c r="AM44" s="11"/>
      <c r="AN44" s="56" t="e">
        <f t="shared" si="7"/>
        <v>#REF!</v>
      </c>
    </row>
    <row r="45" spans="1:40" x14ac:dyDescent="0.2">
      <c r="A45" s="51">
        <v>44495</v>
      </c>
      <c r="B45" s="39" t="s">
        <v>13</v>
      </c>
      <c r="C45" s="39" t="s">
        <v>110</v>
      </c>
      <c r="D45" s="52">
        <v>30</v>
      </c>
      <c r="E45" s="39" t="s">
        <v>27</v>
      </c>
      <c r="F45" s="53" t="s">
        <v>55</v>
      </c>
      <c r="G45" s="38" t="s">
        <v>27</v>
      </c>
      <c r="I45" s="19" t="s">
        <v>122</v>
      </c>
      <c r="J45" s="20">
        <v>48</v>
      </c>
      <c r="K45" s="32">
        <f t="shared" si="0"/>
        <v>1.6556291390728477E-3</v>
      </c>
      <c r="L45" s="31">
        <v>1</v>
      </c>
      <c r="M45" s="59">
        <f t="shared" si="1"/>
        <v>3.2258064516129031E-2</v>
      </c>
      <c r="T45" s="8"/>
      <c r="U45" s="8"/>
      <c r="V45" s="8"/>
      <c r="AL45" s="13" t="str">
        <f ca="1">IFERROR(__xludf.DUMMYFUNCTION("""COMPUTED_VALUE"""),"Treatment - Fluids")</f>
        <v>Treatment - Fluids</v>
      </c>
      <c r="AM45" s="15"/>
      <c r="AN45" s="58" t="e">
        <f t="shared" si="7"/>
        <v>#REF!</v>
      </c>
    </row>
    <row r="46" spans="1:40" x14ac:dyDescent="0.2">
      <c r="A46" s="48">
        <v>44497</v>
      </c>
      <c r="B46" s="40" t="s">
        <v>13</v>
      </c>
      <c r="C46" s="40" t="s">
        <v>110</v>
      </c>
      <c r="D46" s="49">
        <v>30</v>
      </c>
      <c r="E46" s="40" t="s">
        <v>27</v>
      </c>
      <c r="F46" s="50" t="s">
        <v>55</v>
      </c>
      <c r="G46" s="37" t="s">
        <v>27</v>
      </c>
      <c r="T46" s="8"/>
      <c r="U46" s="8"/>
      <c r="V46" s="8"/>
      <c r="X46" s="22">
        <f>SUM(V45:V52)</f>
        <v>0</v>
      </c>
      <c r="AL46" s="9" t="str">
        <f ca="1">IFERROR(__xludf.DUMMYFUNCTION("""COMPUTED_VALUE"""),"Treatment - Procedural Sedation")</f>
        <v>Treatment - Procedural Sedation</v>
      </c>
      <c r="AM46" s="11"/>
      <c r="AN46" s="56" t="e">
        <f t="shared" si="7"/>
        <v>#REF!</v>
      </c>
    </row>
    <row r="47" spans="1:40" x14ac:dyDescent="0.2">
      <c r="A47" s="51">
        <v>44496</v>
      </c>
      <c r="B47" s="39" t="s">
        <v>13</v>
      </c>
      <c r="C47" s="39" t="s">
        <v>110</v>
      </c>
      <c r="D47" s="52">
        <v>30</v>
      </c>
      <c r="E47" s="39" t="s">
        <v>27</v>
      </c>
      <c r="F47" s="53" t="s">
        <v>55</v>
      </c>
      <c r="G47" s="38" t="s">
        <v>27</v>
      </c>
      <c r="T47" s="8"/>
      <c r="U47" s="8"/>
      <c r="V47" s="8"/>
      <c r="X47" s="2" t="s">
        <v>123</v>
      </c>
      <c r="AL47" s="13" t="str">
        <f ca="1">IFERROR(__xludf.DUMMYFUNCTION("""COMPUTED_VALUE"""),"Treatments - Band Removal")</f>
        <v>Treatments - Band Removal</v>
      </c>
      <c r="AM47" s="15"/>
      <c r="AN47" s="58" t="e">
        <f t="shared" si="7"/>
        <v>#REF!</v>
      </c>
    </row>
    <row r="48" spans="1:40" x14ac:dyDescent="0.2">
      <c r="A48" s="48">
        <v>44278</v>
      </c>
      <c r="B48" s="40" t="s">
        <v>15</v>
      </c>
      <c r="C48" s="40" t="s">
        <v>110</v>
      </c>
      <c r="D48" s="49">
        <v>30</v>
      </c>
      <c r="E48" s="40" t="s">
        <v>27</v>
      </c>
      <c r="F48" s="50" t="s">
        <v>53</v>
      </c>
      <c r="G48" s="37" t="s">
        <v>27</v>
      </c>
      <c r="I48" s="5" t="s">
        <v>49</v>
      </c>
      <c r="J48" s="6" t="s">
        <v>23</v>
      </c>
      <c r="K48" s="6" t="s">
        <v>48</v>
      </c>
      <c r="L48" s="6" t="s">
        <v>25</v>
      </c>
      <c r="M48" s="42" t="s">
        <v>124</v>
      </c>
      <c r="T48" s="8"/>
      <c r="U48" s="8"/>
      <c r="V48" s="8"/>
      <c r="AL48" s="9" t="str">
        <f ca="1">IFERROR(__xludf.DUMMYFUNCTION("""COMPUTED_VALUE"""),"Treatments - Oxygen Therapy / 24 hours")</f>
        <v>Treatments - Oxygen Therapy / 24 hours</v>
      </c>
      <c r="AM48" s="11"/>
      <c r="AN48" s="56" t="e">
        <f t="shared" si="7"/>
        <v>#REF!</v>
      </c>
    </row>
    <row r="49" spans="1:40" x14ac:dyDescent="0.2">
      <c r="A49" s="51">
        <v>44279</v>
      </c>
      <c r="B49" s="39" t="s">
        <v>15</v>
      </c>
      <c r="C49" s="39" t="s">
        <v>110</v>
      </c>
      <c r="D49" s="52">
        <v>30</v>
      </c>
      <c r="E49" s="39" t="s">
        <v>27</v>
      </c>
      <c r="F49" s="53" t="s">
        <v>53</v>
      </c>
      <c r="G49" s="38" t="s">
        <v>27</v>
      </c>
      <c r="I49" s="9" t="s">
        <v>118</v>
      </c>
      <c r="J49" s="10">
        <v>44</v>
      </c>
      <c r="K49" s="26">
        <f t="shared" ref="K49:K54" si="10">J49/597</f>
        <v>7.3701842546063656E-2</v>
      </c>
      <c r="L49" s="25">
        <v>1</v>
      </c>
      <c r="M49" s="12">
        <f t="shared" ref="M49:M54" si="11">L49/8</f>
        <v>0.125</v>
      </c>
      <c r="T49" s="8"/>
      <c r="U49" s="8"/>
      <c r="V49" s="8"/>
      <c r="AL49" s="13"/>
      <c r="AM49" s="15"/>
      <c r="AN49" s="58" t="e">
        <f t="shared" si="7"/>
        <v>#REF!</v>
      </c>
    </row>
    <row r="50" spans="1:40" x14ac:dyDescent="0.2">
      <c r="A50" s="48">
        <v>44282</v>
      </c>
      <c r="B50" s="40" t="s">
        <v>15</v>
      </c>
      <c r="C50" s="40" t="s">
        <v>110</v>
      </c>
      <c r="D50" s="49">
        <v>30</v>
      </c>
      <c r="E50" s="40" t="s">
        <v>27</v>
      </c>
      <c r="F50" s="50" t="s">
        <v>53</v>
      </c>
      <c r="G50" s="37" t="s">
        <v>27</v>
      </c>
      <c r="I50" s="13" t="s">
        <v>119</v>
      </c>
      <c r="J50" s="14">
        <v>20</v>
      </c>
      <c r="K50" s="29">
        <f t="shared" si="10"/>
        <v>3.350083752093802E-2</v>
      </c>
      <c r="L50" s="28">
        <v>1</v>
      </c>
      <c r="M50" s="16">
        <f t="shared" si="11"/>
        <v>0.125</v>
      </c>
      <c r="T50" s="8"/>
      <c r="U50" s="8"/>
      <c r="V50" s="8"/>
      <c r="AM50" s="11"/>
      <c r="AN50" s="56" t="e">
        <f t="shared" si="7"/>
        <v>#REF!</v>
      </c>
    </row>
    <row r="51" spans="1:40" x14ac:dyDescent="0.2">
      <c r="A51" s="51">
        <v>44283</v>
      </c>
      <c r="B51" s="39" t="s">
        <v>15</v>
      </c>
      <c r="C51" s="39" t="s">
        <v>110</v>
      </c>
      <c r="D51" s="52">
        <v>30</v>
      </c>
      <c r="E51" s="39" t="s">
        <v>27</v>
      </c>
      <c r="F51" s="53" t="s">
        <v>53</v>
      </c>
      <c r="G51" s="38" t="s">
        <v>27</v>
      </c>
      <c r="I51" s="9" t="s">
        <v>120</v>
      </c>
      <c r="J51" s="10">
        <v>27</v>
      </c>
      <c r="K51" s="26">
        <f t="shared" si="10"/>
        <v>4.5226130653266333E-2</v>
      </c>
      <c r="L51" s="25">
        <v>1</v>
      </c>
      <c r="M51" s="12">
        <f t="shared" si="11"/>
        <v>0.125</v>
      </c>
      <c r="T51" s="8"/>
      <c r="U51" s="8"/>
      <c r="V51" s="8"/>
      <c r="AM51" s="15"/>
      <c r="AN51" s="58" t="e">
        <f t="shared" si="7"/>
        <v>#REF!</v>
      </c>
    </row>
    <row r="52" spans="1:40" x14ac:dyDescent="0.2">
      <c r="A52" s="48">
        <v>44284</v>
      </c>
      <c r="B52" s="40" t="s">
        <v>15</v>
      </c>
      <c r="C52" s="40" t="s">
        <v>110</v>
      </c>
      <c r="D52" s="49">
        <v>30</v>
      </c>
      <c r="E52" s="40" t="s">
        <v>27</v>
      </c>
      <c r="F52" s="50" t="s">
        <v>53</v>
      </c>
      <c r="G52" s="37" t="s">
        <v>27</v>
      </c>
      <c r="I52" s="13" t="s">
        <v>121</v>
      </c>
      <c r="J52" s="14">
        <v>440</v>
      </c>
      <c r="K52" s="29">
        <f t="shared" si="10"/>
        <v>0.73701842546063656</v>
      </c>
      <c r="L52" s="28">
        <v>2</v>
      </c>
      <c r="M52" s="16">
        <f t="shared" si="11"/>
        <v>0.25</v>
      </c>
      <c r="T52" s="8"/>
      <c r="U52" s="8"/>
      <c r="V52" s="8"/>
      <c r="X52" s="22">
        <f>SUM(U45:U52)</f>
        <v>0</v>
      </c>
      <c r="AM52" s="11"/>
      <c r="AN52" s="56" t="e">
        <f t="shared" si="7"/>
        <v>#REF!</v>
      </c>
    </row>
    <row r="53" spans="1:40" x14ac:dyDescent="0.2">
      <c r="A53" s="51">
        <v>44284</v>
      </c>
      <c r="B53" s="39" t="s">
        <v>15</v>
      </c>
      <c r="C53" s="39" t="s">
        <v>110</v>
      </c>
      <c r="D53" s="52">
        <v>30</v>
      </c>
      <c r="E53" s="39" t="s">
        <v>27</v>
      </c>
      <c r="F53" s="53" t="s">
        <v>53</v>
      </c>
      <c r="G53" s="38" t="s">
        <v>27</v>
      </c>
      <c r="I53" s="9" t="s">
        <v>43</v>
      </c>
      <c r="J53" s="10">
        <v>18</v>
      </c>
      <c r="K53" s="26">
        <f t="shared" si="10"/>
        <v>3.015075376884422E-2</v>
      </c>
      <c r="L53" s="25">
        <v>2</v>
      </c>
      <c r="M53" s="12">
        <f t="shared" si="11"/>
        <v>0.25</v>
      </c>
      <c r="AM53" s="15"/>
      <c r="AN53" s="58" t="e">
        <f t="shared" si="7"/>
        <v>#REF!</v>
      </c>
    </row>
    <row r="54" spans="1:40" x14ac:dyDescent="0.2">
      <c r="A54" s="48">
        <v>44285</v>
      </c>
      <c r="B54" s="40" t="s">
        <v>15</v>
      </c>
      <c r="C54" s="40" t="s">
        <v>110</v>
      </c>
      <c r="D54" s="49">
        <v>30</v>
      </c>
      <c r="E54" s="40" t="s">
        <v>27</v>
      </c>
      <c r="F54" s="50" t="s">
        <v>53</v>
      </c>
      <c r="G54" s="37" t="s">
        <v>27</v>
      </c>
      <c r="I54" s="19" t="s">
        <v>122</v>
      </c>
      <c r="J54" s="20">
        <v>48</v>
      </c>
      <c r="K54" s="32">
        <f t="shared" si="10"/>
        <v>8.0402010050251257E-2</v>
      </c>
      <c r="L54" s="41">
        <v>1</v>
      </c>
      <c r="M54" s="21">
        <f t="shared" si="11"/>
        <v>0.125</v>
      </c>
      <c r="AM54" s="11"/>
      <c r="AN54" s="56" t="e">
        <f t="shared" si="7"/>
        <v>#REF!</v>
      </c>
    </row>
    <row r="55" spans="1:40" x14ac:dyDescent="0.2">
      <c r="A55" s="51">
        <v>44285</v>
      </c>
      <c r="B55" s="39" t="s">
        <v>15</v>
      </c>
      <c r="C55" s="39" t="s">
        <v>110</v>
      </c>
      <c r="D55" s="52">
        <v>30</v>
      </c>
      <c r="E55" s="39" t="s">
        <v>27</v>
      </c>
      <c r="F55" s="53" t="s">
        <v>53</v>
      </c>
      <c r="G55" s="38" t="s">
        <v>27</v>
      </c>
      <c r="AM55" s="15"/>
      <c r="AN55" s="58" t="e">
        <f t="shared" si="7"/>
        <v>#REF!</v>
      </c>
    </row>
    <row r="56" spans="1:40" x14ac:dyDescent="0.2">
      <c r="A56" s="48">
        <v>44286</v>
      </c>
      <c r="B56" s="40" t="s">
        <v>15</v>
      </c>
      <c r="C56" s="40" t="s">
        <v>110</v>
      </c>
      <c r="D56" s="49">
        <v>30</v>
      </c>
      <c r="E56" s="40" t="s">
        <v>27</v>
      </c>
      <c r="F56" s="50" t="s">
        <v>53</v>
      </c>
      <c r="G56" s="37" t="s">
        <v>27</v>
      </c>
      <c r="AM56" s="55"/>
      <c r="AN56" s="56"/>
    </row>
    <row r="57" spans="1:40" x14ac:dyDescent="0.2">
      <c r="A57" s="51">
        <v>44286</v>
      </c>
      <c r="B57" s="39" t="s">
        <v>15</v>
      </c>
      <c r="C57" s="39" t="s">
        <v>110</v>
      </c>
      <c r="D57" s="52">
        <v>30</v>
      </c>
      <c r="E57" s="39" t="s">
        <v>27</v>
      </c>
      <c r="F57" s="53" t="s">
        <v>53</v>
      </c>
      <c r="G57" s="38" t="s">
        <v>27</v>
      </c>
      <c r="AL57" s="18"/>
      <c r="AM57" s="57"/>
      <c r="AN57" s="58"/>
    </row>
    <row r="58" spans="1:40" x14ac:dyDescent="0.2">
      <c r="A58" s="48">
        <v>44287</v>
      </c>
      <c r="B58" s="40" t="s">
        <v>15</v>
      </c>
      <c r="C58" s="40" t="s">
        <v>110</v>
      </c>
      <c r="D58" s="49">
        <v>30</v>
      </c>
      <c r="E58" s="40" t="s">
        <v>27</v>
      </c>
      <c r="F58" s="50" t="s">
        <v>53</v>
      </c>
      <c r="G58" s="37" t="s">
        <v>27</v>
      </c>
      <c r="AL58" s="17"/>
      <c r="AM58" s="55"/>
      <c r="AN58" s="56"/>
    </row>
    <row r="59" spans="1:40" x14ac:dyDescent="0.2">
      <c r="A59" s="51">
        <v>44287</v>
      </c>
      <c r="B59" s="39" t="s">
        <v>15</v>
      </c>
      <c r="C59" s="39" t="s">
        <v>110</v>
      </c>
      <c r="D59" s="52">
        <v>30</v>
      </c>
      <c r="E59" s="39" t="s">
        <v>27</v>
      </c>
      <c r="F59" s="53" t="s">
        <v>53</v>
      </c>
      <c r="G59" s="38" t="s">
        <v>27</v>
      </c>
      <c r="AL59" s="18"/>
      <c r="AM59" s="57"/>
      <c r="AN59" s="58"/>
    </row>
    <row r="60" spans="1:40" x14ac:dyDescent="0.2">
      <c r="A60" s="48">
        <v>44287</v>
      </c>
      <c r="B60" s="40" t="s">
        <v>15</v>
      </c>
      <c r="C60" s="40" t="s">
        <v>110</v>
      </c>
      <c r="D60" s="49">
        <v>0</v>
      </c>
      <c r="E60" s="40" t="s">
        <v>27</v>
      </c>
      <c r="F60" s="50" t="s">
        <v>53</v>
      </c>
      <c r="G60" s="37" t="s">
        <v>27</v>
      </c>
      <c r="AL60" s="17"/>
      <c r="AM60" s="55"/>
      <c r="AN60" s="56"/>
    </row>
    <row r="61" spans="1:40" x14ac:dyDescent="0.2">
      <c r="A61" s="51">
        <v>44288</v>
      </c>
      <c r="B61" s="39" t="s">
        <v>15</v>
      </c>
      <c r="C61" s="39" t="s">
        <v>110</v>
      </c>
      <c r="D61" s="52">
        <v>30</v>
      </c>
      <c r="E61" s="39" t="s">
        <v>27</v>
      </c>
      <c r="F61" s="53" t="s">
        <v>53</v>
      </c>
      <c r="G61" s="38" t="s">
        <v>27</v>
      </c>
      <c r="AL61" s="18"/>
      <c r="AM61" s="57"/>
      <c r="AN61" s="58"/>
    </row>
    <row r="62" spans="1:40" x14ac:dyDescent="0.2">
      <c r="A62" s="48">
        <v>44289</v>
      </c>
      <c r="B62" s="40" t="s">
        <v>15</v>
      </c>
      <c r="C62" s="40" t="s">
        <v>110</v>
      </c>
      <c r="D62" s="49">
        <v>30</v>
      </c>
      <c r="E62" s="40" t="s">
        <v>27</v>
      </c>
      <c r="F62" s="50" t="s">
        <v>53</v>
      </c>
      <c r="G62" s="37" t="s">
        <v>27</v>
      </c>
      <c r="AL62" s="17"/>
      <c r="AM62" s="55"/>
      <c r="AN62" s="56"/>
    </row>
    <row r="63" spans="1:40" x14ac:dyDescent="0.2">
      <c r="A63" s="51">
        <v>44290</v>
      </c>
      <c r="B63" s="39" t="s">
        <v>15</v>
      </c>
      <c r="C63" s="39" t="s">
        <v>110</v>
      </c>
      <c r="D63" s="52">
        <v>30</v>
      </c>
      <c r="E63" s="39" t="s">
        <v>27</v>
      </c>
      <c r="F63" s="53" t="s">
        <v>53</v>
      </c>
      <c r="G63" s="38" t="s">
        <v>27</v>
      </c>
      <c r="AL63" s="18"/>
      <c r="AM63" s="57"/>
      <c r="AN63" s="58"/>
    </row>
    <row r="64" spans="1:40" x14ac:dyDescent="0.2">
      <c r="A64" s="48">
        <v>44291</v>
      </c>
      <c r="B64" s="40" t="s">
        <v>15</v>
      </c>
      <c r="C64" s="40" t="s">
        <v>110</v>
      </c>
      <c r="D64" s="49">
        <v>30</v>
      </c>
      <c r="E64" s="40" t="s">
        <v>27</v>
      </c>
      <c r="F64" s="50" t="s">
        <v>53</v>
      </c>
      <c r="G64" s="37" t="s">
        <v>27</v>
      </c>
      <c r="AL64" s="17"/>
      <c r="AM64" s="55"/>
      <c r="AN64" s="56"/>
    </row>
    <row r="65" spans="1:40" x14ac:dyDescent="0.2">
      <c r="A65" s="51">
        <v>44292</v>
      </c>
      <c r="B65" s="39" t="s">
        <v>15</v>
      </c>
      <c r="C65" s="39" t="s">
        <v>110</v>
      </c>
      <c r="D65" s="52">
        <v>30</v>
      </c>
      <c r="E65" s="39" t="s">
        <v>27</v>
      </c>
      <c r="F65" s="53" t="s">
        <v>53</v>
      </c>
      <c r="G65" s="38" t="s">
        <v>27</v>
      </c>
      <c r="AL65" s="18"/>
      <c r="AM65" s="57"/>
      <c r="AN65" s="58"/>
    </row>
    <row r="66" spans="1:40" x14ac:dyDescent="0.2">
      <c r="A66" s="48">
        <v>44278</v>
      </c>
      <c r="B66" s="40" t="s">
        <v>13</v>
      </c>
      <c r="C66" s="40" t="s">
        <v>110</v>
      </c>
      <c r="D66" s="49">
        <v>5</v>
      </c>
      <c r="E66" s="40" t="s">
        <v>27</v>
      </c>
      <c r="F66" s="50" t="s">
        <v>54</v>
      </c>
      <c r="G66" s="37" t="s">
        <v>27</v>
      </c>
      <c r="AL66" s="17"/>
      <c r="AM66" s="55"/>
      <c r="AN66" s="56"/>
    </row>
    <row r="67" spans="1:40" x14ac:dyDescent="0.2">
      <c r="A67" s="51">
        <v>44279</v>
      </c>
      <c r="B67" s="39" t="s">
        <v>13</v>
      </c>
      <c r="C67" s="39" t="s">
        <v>110</v>
      </c>
      <c r="D67" s="52">
        <v>5</v>
      </c>
      <c r="E67" s="39" t="s">
        <v>27</v>
      </c>
      <c r="F67" s="53" t="s">
        <v>54</v>
      </c>
      <c r="G67" s="38" t="s">
        <v>27</v>
      </c>
      <c r="AL67" s="18"/>
      <c r="AM67" s="57"/>
      <c r="AN67" s="58"/>
    </row>
    <row r="68" spans="1:40" x14ac:dyDescent="0.2">
      <c r="A68" s="48">
        <v>44280</v>
      </c>
      <c r="B68" s="40" t="s">
        <v>13</v>
      </c>
      <c r="C68" s="40" t="s">
        <v>110</v>
      </c>
      <c r="D68" s="49">
        <v>5</v>
      </c>
      <c r="E68" s="40" t="s">
        <v>27</v>
      </c>
      <c r="F68" s="50" t="s">
        <v>54</v>
      </c>
      <c r="G68" s="37" t="s">
        <v>27</v>
      </c>
      <c r="AL68" s="17"/>
      <c r="AM68" s="55"/>
      <c r="AN68" s="56"/>
    </row>
    <row r="69" spans="1:40" x14ac:dyDescent="0.2">
      <c r="A69" s="51">
        <v>44281</v>
      </c>
      <c r="B69" s="39" t="s">
        <v>13</v>
      </c>
      <c r="C69" s="39" t="s">
        <v>110</v>
      </c>
      <c r="D69" s="52">
        <v>5</v>
      </c>
      <c r="E69" s="39" t="s">
        <v>27</v>
      </c>
      <c r="F69" s="53" t="s">
        <v>54</v>
      </c>
      <c r="G69" s="38" t="s">
        <v>27</v>
      </c>
      <c r="AL69" s="18"/>
      <c r="AM69" s="57"/>
      <c r="AN69" s="58"/>
    </row>
    <row r="70" spans="1:40" x14ac:dyDescent="0.2">
      <c r="A70" s="48">
        <v>44282</v>
      </c>
      <c r="B70" s="40" t="s">
        <v>13</v>
      </c>
      <c r="C70" s="40" t="s">
        <v>110</v>
      </c>
      <c r="D70" s="49">
        <v>5</v>
      </c>
      <c r="E70" s="40" t="s">
        <v>27</v>
      </c>
      <c r="F70" s="50" t="s">
        <v>54</v>
      </c>
      <c r="G70" s="37" t="s">
        <v>27</v>
      </c>
      <c r="AL70" s="17"/>
      <c r="AM70" s="55"/>
      <c r="AN70" s="56"/>
    </row>
    <row r="71" spans="1:40" x14ac:dyDescent="0.2">
      <c r="A71" s="51">
        <v>44283</v>
      </c>
      <c r="B71" s="39" t="s">
        <v>13</v>
      </c>
      <c r="C71" s="39" t="s">
        <v>110</v>
      </c>
      <c r="D71" s="52">
        <v>5</v>
      </c>
      <c r="E71" s="39" t="s">
        <v>27</v>
      </c>
      <c r="F71" s="53" t="s">
        <v>54</v>
      </c>
      <c r="G71" s="38" t="s">
        <v>27</v>
      </c>
      <c r="AL71" s="18"/>
      <c r="AM71" s="57"/>
      <c r="AN71" s="58"/>
    </row>
    <row r="72" spans="1:40" x14ac:dyDescent="0.2">
      <c r="A72" s="48">
        <v>44284</v>
      </c>
      <c r="B72" s="40" t="s">
        <v>13</v>
      </c>
      <c r="C72" s="40" t="s">
        <v>110</v>
      </c>
      <c r="D72" s="49">
        <v>5</v>
      </c>
      <c r="E72" s="40" t="s">
        <v>27</v>
      </c>
      <c r="F72" s="50" t="s">
        <v>54</v>
      </c>
      <c r="G72" s="37" t="s">
        <v>27</v>
      </c>
      <c r="AL72" s="17"/>
      <c r="AM72" s="55"/>
      <c r="AN72" s="56"/>
    </row>
    <row r="73" spans="1:40" x14ac:dyDescent="0.2">
      <c r="A73" s="51">
        <v>44285</v>
      </c>
      <c r="B73" s="39" t="s">
        <v>13</v>
      </c>
      <c r="C73" s="39" t="s">
        <v>110</v>
      </c>
      <c r="D73" s="52">
        <v>5</v>
      </c>
      <c r="E73" s="39" t="s">
        <v>27</v>
      </c>
      <c r="F73" s="53" t="s">
        <v>54</v>
      </c>
      <c r="G73" s="38" t="s">
        <v>27</v>
      </c>
      <c r="AL73" s="18"/>
      <c r="AM73" s="57"/>
      <c r="AN73" s="58"/>
    </row>
    <row r="74" spans="1:40" x14ac:dyDescent="0.2">
      <c r="A74" s="48">
        <v>44286</v>
      </c>
      <c r="B74" s="40" t="s">
        <v>13</v>
      </c>
      <c r="C74" s="40" t="s">
        <v>110</v>
      </c>
      <c r="D74" s="49">
        <v>5</v>
      </c>
      <c r="E74" s="40" t="s">
        <v>27</v>
      </c>
      <c r="F74" s="50" t="s">
        <v>54</v>
      </c>
      <c r="G74" s="37" t="s">
        <v>27</v>
      </c>
      <c r="AL74" s="17"/>
      <c r="AM74" s="55"/>
      <c r="AN74" s="56"/>
    </row>
    <row r="75" spans="1:40" x14ac:dyDescent="0.2">
      <c r="A75" s="51">
        <v>44287</v>
      </c>
      <c r="B75" s="39" t="s">
        <v>13</v>
      </c>
      <c r="C75" s="39" t="s">
        <v>110</v>
      </c>
      <c r="D75" s="52">
        <v>5</v>
      </c>
      <c r="E75" s="39" t="s">
        <v>27</v>
      </c>
      <c r="F75" s="53" t="s">
        <v>54</v>
      </c>
      <c r="G75" s="38" t="s">
        <v>27</v>
      </c>
      <c r="AL75" s="18"/>
      <c r="AM75" s="57"/>
      <c r="AN75" s="58"/>
    </row>
    <row r="76" spans="1:40" x14ac:dyDescent="0.2">
      <c r="A76" s="48">
        <v>44287</v>
      </c>
      <c r="B76" s="40" t="s">
        <v>13</v>
      </c>
      <c r="C76" s="40" t="s">
        <v>110</v>
      </c>
      <c r="D76" s="49">
        <v>5</v>
      </c>
      <c r="E76" s="40" t="s">
        <v>27</v>
      </c>
      <c r="F76" s="50" t="s">
        <v>54</v>
      </c>
      <c r="G76" s="37" t="s">
        <v>27</v>
      </c>
      <c r="AL76" s="17"/>
      <c r="AM76" s="55"/>
      <c r="AN76" s="56"/>
    </row>
    <row r="77" spans="1:40" x14ac:dyDescent="0.2">
      <c r="A77" s="51">
        <v>44287</v>
      </c>
      <c r="B77" s="39" t="s">
        <v>13</v>
      </c>
      <c r="C77" s="39" t="s">
        <v>110</v>
      </c>
      <c r="D77" s="52">
        <v>5</v>
      </c>
      <c r="E77" s="39" t="s">
        <v>27</v>
      </c>
      <c r="F77" s="53" t="s">
        <v>54</v>
      </c>
      <c r="G77" s="38" t="s">
        <v>27</v>
      </c>
      <c r="AL77" s="18"/>
      <c r="AM77" s="57"/>
      <c r="AN77" s="58"/>
    </row>
    <row r="78" spans="1:40" x14ac:dyDescent="0.2">
      <c r="A78" s="48">
        <v>44288</v>
      </c>
      <c r="B78" s="40" t="s">
        <v>13</v>
      </c>
      <c r="C78" s="40" t="s">
        <v>110</v>
      </c>
      <c r="D78" s="49">
        <v>5</v>
      </c>
      <c r="E78" s="40" t="s">
        <v>27</v>
      </c>
      <c r="F78" s="50" t="s">
        <v>54</v>
      </c>
      <c r="G78" s="37" t="s">
        <v>27</v>
      </c>
      <c r="AL78" s="17"/>
      <c r="AM78" s="55"/>
      <c r="AN78" s="56"/>
    </row>
    <row r="79" spans="1:40" x14ac:dyDescent="0.2">
      <c r="A79" s="51">
        <v>44288</v>
      </c>
      <c r="B79" s="39" t="s">
        <v>13</v>
      </c>
      <c r="C79" s="39" t="s">
        <v>110</v>
      </c>
      <c r="D79" s="52">
        <v>5</v>
      </c>
      <c r="E79" s="39" t="s">
        <v>27</v>
      </c>
      <c r="F79" s="53" t="s">
        <v>54</v>
      </c>
      <c r="G79" s="38" t="s">
        <v>27</v>
      </c>
      <c r="AL79" s="18"/>
      <c r="AM79" s="57"/>
      <c r="AN79" s="58"/>
    </row>
    <row r="80" spans="1:40" x14ac:dyDescent="0.2">
      <c r="A80" s="48">
        <v>44288</v>
      </c>
      <c r="B80" s="40" t="s">
        <v>13</v>
      </c>
      <c r="C80" s="40" t="s">
        <v>110</v>
      </c>
      <c r="D80" s="49">
        <v>5</v>
      </c>
      <c r="E80" s="40" t="s">
        <v>27</v>
      </c>
      <c r="F80" s="50" t="s">
        <v>54</v>
      </c>
      <c r="G80" s="37" t="s">
        <v>27</v>
      </c>
      <c r="AL80" s="17"/>
      <c r="AM80" s="55"/>
      <c r="AN80" s="56"/>
    </row>
    <row r="81" spans="1:40" x14ac:dyDescent="0.2">
      <c r="A81" s="51">
        <v>44289</v>
      </c>
      <c r="B81" s="39" t="s">
        <v>13</v>
      </c>
      <c r="C81" s="39" t="s">
        <v>110</v>
      </c>
      <c r="D81" s="52">
        <v>5</v>
      </c>
      <c r="E81" s="39" t="s">
        <v>27</v>
      </c>
      <c r="F81" s="53" t="s">
        <v>54</v>
      </c>
      <c r="G81" s="38" t="s">
        <v>27</v>
      </c>
      <c r="AL81" s="18"/>
      <c r="AM81" s="57"/>
      <c r="AN81" s="58"/>
    </row>
    <row r="82" spans="1:40" x14ac:dyDescent="0.2">
      <c r="A82" s="48">
        <v>44289</v>
      </c>
      <c r="B82" s="40" t="s">
        <v>13</v>
      </c>
      <c r="C82" s="40" t="s">
        <v>110</v>
      </c>
      <c r="D82" s="49">
        <v>5</v>
      </c>
      <c r="E82" s="40" t="s">
        <v>27</v>
      </c>
      <c r="F82" s="50" t="s">
        <v>54</v>
      </c>
      <c r="G82" s="37" t="s">
        <v>27</v>
      </c>
      <c r="AL82" s="17"/>
      <c r="AM82" s="55"/>
      <c r="AN82" s="56"/>
    </row>
    <row r="83" spans="1:40" x14ac:dyDescent="0.2">
      <c r="A83" s="51">
        <v>44289</v>
      </c>
      <c r="B83" s="39" t="s">
        <v>13</v>
      </c>
      <c r="C83" s="39" t="s">
        <v>110</v>
      </c>
      <c r="D83" s="52">
        <v>5</v>
      </c>
      <c r="E83" s="39" t="s">
        <v>27</v>
      </c>
      <c r="F83" s="53" t="s">
        <v>54</v>
      </c>
      <c r="G83" s="38" t="s">
        <v>27</v>
      </c>
      <c r="AL83" s="18"/>
      <c r="AM83" s="57"/>
      <c r="AN83" s="58"/>
    </row>
    <row r="84" spans="1:40" x14ac:dyDescent="0.2">
      <c r="A84" s="48">
        <v>44290</v>
      </c>
      <c r="B84" s="40" t="s">
        <v>13</v>
      </c>
      <c r="C84" s="40" t="s">
        <v>110</v>
      </c>
      <c r="D84" s="49">
        <v>5</v>
      </c>
      <c r="E84" s="40" t="s">
        <v>27</v>
      </c>
      <c r="F84" s="50" t="s">
        <v>54</v>
      </c>
      <c r="G84" s="37" t="s">
        <v>27</v>
      </c>
      <c r="AL84" s="17"/>
      <c r="AM84" s="55"/>
      <c r="AN84" s="56"/>
    </row>
    <row r="85" spans="1:40" x14ac:dyDescent="0.2">
      <c r="A85" s="51">
        <v>44290</v>
      </c>
      <c r="B85" s="39" t="s">
        <v>13</v>
      </c>
      <c r="C85" s="39" t="s">
        <v>110</v>
      </c>
      <c r="D85" s="52">
        <v>5</v>
      </c>
      <c r="E85" s="39" t="s">
        <v>27</v>
      </c>
      <c r="F85" s="53" t="s">
        <v>54</v>
      </c>
      <c r="G85" s="38" t="s">
        <v>27</v>
      </c>
      <c r="AL85" s="18"/>
      <c r="AM85" s="57"/>
      <c r="AN85" s="58"/>
    </row>
    <row r="86" spans="1:40" x14ac:dyDescent="0.2">
      <c r="A86" s="48">
        <v>44290</v>
      </c>
      <c r="B86" s="40" t="s">
        <v>13</v>
      </c>
      <c r="C86" s="40" t="s">
        <v>110</v>
      </c>
      <c r="D86" s="49">
        <v>5</v>
      </c>
      <c r="E86" s="40" t="s">
        <v>27</v>
      </c>
      <c r="F86" s="50" t="s">
        <v>54</v>
      </c>
      <c r="G86" s="37" t="s">
        <v>27</v>
      </c>
      <c r="AL86" s="17"/>
      <c r="AM86" s="55"/>
      <c r="AN86" s="56"/>
    </row>
    <row r="87" spans="1:40" x14ac:dyDescent="0.2">
      <c r="A87" s="51">
        <v>44291</v>
      </c>
      <c r="B87" s="39" t="s">
        <v>13</v>
      </c>
      <c r="C87" s="39" t="s">
        <v>110</v>
      </c>
      <c r="D87" s="52">
        <v>5</v>
      </c>
      <c r="E87" s="39" t="s">
        <v>27</v>
      </c>
      <c r="F87" s="53" t="s">
        <v>54</v>
      </c>
      <c r="G87" s="38" t="s">
        <v>27</v>
      </c>
      <c r="AL87" s="18"/>
      <c r="AM87" s="57"/>
      <c r="AN87" s="58"/>
    </row>
    <row r="88" spans="1:40" x14ac:dyDescent="0.2">
      <c r="A88" s="48">
        <v>44291</v>
      </c>
      <c r="B88" s="40" t="s">
        <v>13</v>
      </c>
      <c r="C88" s="40" t="s">
        <v>110</v>
      </c>
      <c r="D88" s="49">
        <v>0</v>
      </c>
      <c r="E88" s="40" t="s">
        <v>27</v>
      </c>
      <c r="F88" s="50" t="s">
        <v>54</v>
      </c>
      <c r="G88" s="37" t="s">
        <v>27</v>
      </c>
      <c r="AL88" s="17"/>
      <c r="AM88" s="55"/>
      <c r="AN88" s="56"/>
    </row>
    <row r="89" spans="1:40" x14ac:dyDescent="0.2">
      <c r="A89" s="51">
        <v>44291</v>
      </c>
      <c r="B89" s="39" t="s">
        <v>13</v>
      </c>
      <c r="C89" s="39" t="s">
        <v>110</v>
      </c>
      <c r="D89" s="52">
        <v>5</v>
      </c>
      <c r="E89" s="39" t="s">
        <v>27</v>
      </c>
      <c r="F89" s="53" t="s">
        <v>54</v>
      </c>
      <c r="G89" s="38" t="s">
        <v>27</v>
      </c>
      <c r="AL89" s="18"/>
      <c r="AM89" s="57"/>
      <c r="AN89" s="58"/>
    </row>
    <row r="90" spans="1:40" x14ac:dyDescent="0.2">
      <c r="A90" s="48">
        <v>44292</v>
      </c>
      <c r="B90" s="40" t="s">
        <v>13</v>
      </c>
      <c r="C90" s="40" t="s">
        <v>110</v>
      </c>
      <c r="D90" s="49">
        <v>5</v>
      </c>
      <c r="E90" s="40" t="s">
        <v>27</v>
      </c>
      <c r="F90" s="50" t="s">
        <v>54</v>
      </c>
      <c r="G90" s="37" t="s">
        <v>27</v>
      </c>
      <c r="AL90" s="17"/>
      <c r="AM90" s="55"/>
      <c r="AN90" s="56"/>
    </row>
    <row r="91" spans="1:40" x14ac:dyDescent="0.2">
      <c r="A91" s="51">
        <v>44292</v>
      </c>
      <c r="B91" s="39" t="s">
        <v>13</v>
      </c>
      <c r="C91" s="39" t="s">
        <v>110</v>
      </c>
      <c r="D91" s="52">
        <v>5</v>
      </c>
      <c r="E91" s="39" t="s">
        <v>27</v>
      </c>
      <c r="F91" s="53" t="s">
        <v>54</v>
      </c>
      <c r="G91" s="38" t="s">
        <v>27</v>
      </c>
      <c r="AL91" s="18"/>
      <c r="AM91" s="57"/>
      <c r="AN91" s="58"/>
    </row>
    <row r="92" spans="1:40" x14ac:dyDescent="0.2">
      <c r="A92" s="48">
        <v>44292</v>
      </c>
      <c r="B92" s="40" t="s">
        <v>13</v>
      </c>
      <c r="C92" s="40" t="s">
        <v>110</v>
      </c>
      <c r="D92" s="49">
        <v>5</v>
      </c>
      <c r="E92" s="40" t="s">
        <v>27</v>
      </c>
      <c r="F92" s="50" t="s">
        <v>54</v>
      </c>
      <c r="G92" s="37" t="s">
        <v>27</v>
      </c>
      <c r="AL92" s="17"/>
      <c r="AM92" s="55"/>
      <c r="AN92" s="56"/>
    </row>
    <row r="93" spans="1:40" x14ac:dyDescent="0.2">
      <c r="A93" s="51">
        <v>44637</v>
      </c>
      <c r="B93" s="39" t="s">
        <v>7</v>
      </c>
      <c r="C93" s="39" t="s">
        <v>125</v>
      </c>
      <c r="D93" s="52">
        <v>210</v>
      </c>
      <c r="E93" s="39" t="s">
        <v>27</v>
      </c>
      <c r="F93" s="53" t="s">
        <v>56</v>
      </c>
      <c r="G93" s="38" t="s">
        <v>27</v>
      </c>
      <c r="AL93" s="18"/>
      <c r="AM93" s="57"/>
      <c r="AN93" s="58"/>
    </row>
    <row r="94" spans="1:40" x14ac:dyDescent="0.2">
      <c r="A94" s="48">
        <v>44637</v>
      </c>
      <c r="B94" s="40" t="s">
        <v>7</v>
      </c>
      <c r="C94" s="40" t="s">
        <v>125</v>
      </c>
      <c r="D94" s="49">
        <v>210</v>
      </c>
      <c r="E94" s="40" t="s">
        <v>27</v>
      </c>
      <c r="F94" s="50" t="s">
        <v>56</v>
      </c>
      <c r="G94" s="37" t="s">
        <v>27</v>
      </c>
      <c r="AL94" s="17"/>
      <c r="AM94" s="55"/>
      <c r="AN94" s="56"/>
    </row>
    <row r="95" spans="1:40" x14ac:dyDescent="0.2">
      <c r="A95" s="51">
        <v>44638</v>
      </c>
      <c r="B95" s="39" t="s">
        <v>7</v>
      </c>
      <c r="C95" s="39" t="s">
        <v>126</v>
      </c>
      <c r="D95" s="52">
        <v>148</v>
      </c>
      <c r="E95" s="39" t="s">
        <v>27</v>
      </c>
      <c r="F95" s="53" t="s">
        <v>56</v>
      </c>
      <c r="G95" s="38" t="s">
        <v>27</v>
      </c>
      <c r="AL95" s="18"/>
      <c r="AM95" s="57"/>
      <c r="AN95" s="58"/>
    </row>
    <row r="96" spans="1:40" x14ac:dyDescent="0.2">
      <c r="A96" s="48">
        <v>44411</v>
      </c>
      <c r="B96" s="40" t="s">
        <v>10</v>
      </c>
      <c r="C96" s="40" t="s">
        <v>126</v>
      </c>
      <c r="D96" s="49">
        <v>124</v>
      </c>
      <c r="E96" s="40" t="s">
        <v>27</v>
      </c>
      <c r="F96" s="50" t="s">
        <v>6</v>
      </c>
      <c r="G96" s="37" t="s">
        <v>27</v>
      </c>
      <c r="AL96" s="17"/>
      <c r="AM96" s="55"/>
      <c r="AN96" s="56"/>
    </row>
    <row r="97" spans="1:40" x14ac:dyDescent="0.2">
      <c r="A97" s="51">
        <v>44412</v>
      </c>
      <c r="B97" s="39" t="s">
        <v>10</v>
      </c>
      <c r="C97" s="39" t="s">
        <v>126</v>
      </c>
      <c r="D97" s="52">
        <v>124</v>
      </c>
      <c r="E97" s="39" t="s">
        <v>27</v>
      </c>
      <c r="F97" s="53" t="s">
        <v>6</v>
      </c>
      <c r="G97" s="38" t="s">
        <v>27</v>
      </c>
      <c r="AL97" s="18"/>
      <c r="AM97" s="57"/>
      <c r="AN97" s="58"/>
    </row>
    <row r="98" spans="1:40" x14ac:dyDescent="0.2">
      <c r="A98" s="48">
        <v>44413</v>
      </c>
      <c r="B98" s="40" t="s">
        <v>10</v>
      </c>
      <c r="C98" s="40" t="s">
        <v>126</v>
      </c>
      <c r="D98" s="49">
        <v>124</v>
      </c>
      <c r="E98" s="40" t="s">
        <v>27</v>
      </c>
      <c r="F98" s="50" t="s">
        <v>6</v>
      </c>
      <c r="G98" s="37" t="s">
        <v>27</v>
      </c>
      <c r="AL98" s="17"/>
      <c r="AM98" s="55"/>
      <c r="AN98" s="56"/>
    </row>
    <row r="99" spans="1:40" x14ac:dyDescent="0.2">
      <c r="A99" s="51">
        <v>44608</v>
      </c>
      <c r="B99" s="39" t="s">
        <v>18</v>
      </c>
      <c r="C99" s="39" t="s">
        <v>126</v>
      </c>
      <c r="D99" s="52">
        <v>148</v>
      </c>
      <c r="E99" s="39" t="s">
        <v>27</v>
      </c>
      <c r="F99" s="53" t="s">
        <v>57</v>
      </c>
      <c r="G99" s="38" t="s">
        <v>27</v>
      </c>
      <c r="AL99" s="18"/>
      <c r="AM99" s="57"/>
      <c r="AN99" s="58"/>
    </row>
    <row r="100" spans="1:40" x14ac:dyDescent="0.2">
      <c r="A100" s="48">
        <v>44609</v>
      </c>
      <c r="B100" s="40" t="s">
        <v>18</v>
      </c>
      <c r="C100" s="40" t="s">
        <v>126</v>
      </c>
      <c r="D100" s="49">
        <v>148</v>
      </c>
      <c r="E100" s="40" t="s">
        <v>27</v>
      </c>
      <c r="F100" s="50" t="s">
        <v>57</v>
      </c>
      <c r="G100" s="37" t="s">
        <v>27</v>
      </c>
      <c r="AL100" s="17"/>
      <c r="AM100" s="55"/>
      <c r="AN100" s="56"/>
    </row>
    <row r="101" spans="1:40" x14ac:dyDescent="0.2">
      <c r="A101" s="51">
        <v>44432</v>
      </c>
      <c r="B101" s="39" t="s">
        <v>12</v>
      </c>
      <c r="C101" s="39" t="s">
        <v>126</v>
      </c>
      <c r="D101" s="52">
        <v>124</v>
      </c>
      <c r="E101" s="39" t="s">
        <v>27</v>
      </c>
      <c r="F101" s="53" t="s">
        <v>50</v>
      </c>
      <c r="G101" s="38" t="s">
        <v>27</v>
      </c>
      <c r="AL101" s="18"/>
      <c r="AM101" s="57"/>
      <c r="AN101" s="58"/>
    </row>
    <row r="102" spans="1:40" x14ac:dyDescent="0.2">
      <c r="A102" s="48">
        <v>44433</v>
      </c>
      <c r="B102" s="40" t="s">
        <v>12</v>
      </c>
      <c r="C102" s="40" t="s">
        <v>126</v>
      </c>
      <c r="D102" s="49">
        <v>124</v>
      </c>
      <c r="E102" s="40" t="s">
        <v>27</v>
      </c>
      <c r="F102" s="50" t="s">
        <v>50</v>
      </c>
      <c r="G102" s="37" t="s">
        <v>27</v>
      </c>
      <c r="AL102" s="17"/>
      <c r="AM102" s="55"/>
      <c r="AN102" s="56"/>
    </row>
    <row r="103" spans="1:40" x14ac:dyDescent="0.2">
      <c r="A103" s="51">
        <v>44434</v>
      </c>
      <c r="B103" s="39" t="s">
        <v>12</v>
      </c>
      <c r="C103" s="39" t="s">
        <v>126</v>
      </c>
      <c r="D103" s="52">
        <v>124</v>
      </c>
      <c r="E103" s="39" t="s">
        <v>27</v>
      </c>
      <c r="F103" s="53" t="s">
        <v>50</v>
      </c>
      <c r="G103" s="38" t="s">
        <v>27</v>
      </c>
      <c r="AL103" s="18"/>
      <c r="AM103" s="57"/>
      <c r="AN103" s="58"/>
    </row>
    <row r="104" spans="1:40" x14ac:dyDescent="0.2">
      <c r="A104" s="48">
        <v>44435</v>
      </c>
      <c r="B104" s="40" t="s">
        <v>12</v>
      </c>
      <c r="C104" s="40" t="s">
        <v>126</v>
      </c>
      <c r="D104" s="49">
        <v>124</v>
      </c>
      <c r="E104" s="40" t="s">
        <v>27</v>
      </c>
      <c r="F104" s="50" t="s">
        <v>50</v>
      </c>
      <c r="G104" s="37" t="s">
        <v>27</v>
      </c>
      <c r="AL104" s="17"/>
      <c r="AM104" s="55"/>
      <c r="AN104" s="56"/>
    </row>
    <row r="105" spans="1:40" x14ac:dyDescent="0.2">
      <c r="A105" s="51">
        <v>44436</v>
      </c>
      <c r="B105" s="39" t="s">
        <v>12</v>
      </c>
      <c r="C105" s="39" t="s">
        <v>126</v>
      </c>
      <c r="D105" s="52">
        <v>124</v>
      </c>
      <c r="E105" s="39" t="s">
        <v>27</v>
      </c>
      <c r="F105" s="53" t="s">
        <v>50</v>
      </c>
      <c r="G105" s="38" t="s">
        <v>27</v>
      </c>
      <c r="AL105" s="18"/>
      <c r="AM105" s="57"/>
      <c r="AN105" s="58"/>
    </row>
    <row r="106" spans="1:40" x14ac:dyDescent="0.2">
      <c r="A106" s="48">
        <v>44437</v>
      </c>
      <c r="B106" s="40" t="s">
        <v>12</v>
      </c>
      <c r="C106" s="40" t="s">
        <v>126</v>
      </c>
      <c r="D106" s="49">
        <v>124</v>
      </c>
      <c r="E106" s="40" t="s">
        <v>27</v>
      </c>
      <c r="F106" s="50" t="s">
        <v>50</v>
      </c>
      <c r="G106" s="37" t="s">
        <v>27</v>
      </c>
      <c r="AL106" s="17"/>
      <c r="AM106" s="55"/>
      <c r="AN106" s="56"/>
    </row>
    <row r="107" spans="1:40" x14ac:dyDescent="0.2">
      <c r="A107" s="51">
        <v>44438</v>
      </c>
      <c r="B107" s="39" t="s">
        <v>12</v>
      </c>
      <c r="C107" s="39" t="s">
        <v>126</v>
      </c>
      <c r="D107" s="52">
        <v>124</v>
      </c>
      <c r="E107" s="39" t="s">
        <v>27</v>
      </c>
      <c r="F107" s="53" t="s">
        <v>50</v>
      </c>
      <c r="G107" s="38" t="s">
        <v>27</v>
      </c>
      <c r="AL107" s="18"/>
      <c r="AM107" s="57"/>
      <c r="AN107" s="58"/>
    </row>
    <row r="108" spans="1:40" x14ac:dyDescent="0.2">
      <c r="A108" s="48">
        <v>44439</v>
      </c>
      <c r="B108" s="40" t="s">
        <v>12</v>
      </c>
      <c r="C108" s="40" t="s">
        <v>126</v>
      </c>
      <c r="D108" s="49">
        <v>124</v>
      </c>
      <c r="E108" s="40" t="s">
        <v>27</v>
      </c>
      <c r="F108" s="50" t="s">
        <v>50</v>
      </c>
      <c r="G108" s="37" t="s">
        <v>27</v>
      </c>
      <c r="AL108" s="17"/>
      <c r="AM108" s="55"/>
      <c r="AN108" s="56"/>
    </row>
    <row r="109" spans="1:40" x14ac:dyDescent="0.2">
      <c r="A109" s="51">
        <v>44440</v>
      </c>
      <c r="B109" s="39" t="s">
        <v>12</v>
      </c>
      <c r="C109" s="39" t="s">
        <v>126</v>
      </c>
      <c r="D109" s="52">
        <v>124</v>
      </c>
      <c r="E109" s="39" t="s">
        <v>27</v>
      </c>
      <c r="F109" s="53" t="s">
        <v>50</v>
      </c>
      <c r="G109" s="38" t="s">
        <v>27</v>
      </c>
      <c r="AL109" s="18"/>
      <c r="AM109" s="57"/>
      <c r="AN109" s="58"/>
    </row>
    <row r="110" spans="1:40" x14ac:dyDescent="0.2">
      <c r="A110" s="48">
        <v>44441</v>
      </c>
      <c r="B110" s="40" t="s">
        <v>12</v>
      </c>
      <c r="C110" s="40" t="s">
        <v>126</v>
      </c>
      <c r="D110" s="49">
        <v>124</v>
      </c>
      <c r="E110" s="40" t="s">
        <v>27</v>
      </c>
      <c r="F110" s="50" t="s">
        <v>50</v>
      </c>
      <c r="G110" s="37" t="s">
        <v>27</v>
      </c>
      <c r="I110" s="64"/>
      <c r="J110" s="64"/>
      <c r="K110" s="64"/>
      <c r="L110" s="64"/>
      <c r="AL110" s="17"/>
      <c r="AM110" s="55"/>
      <c r="AN110" s="56"/>
    </row>
    <row r="111" spans="1:40" x14ac:dyDescent="0.2">
      <c r="A111" s="51">
        <v>44441</v>
      </c>
      <c r="B111" s="39" t="s">
        <v>12</v>
      </c>
      <c r="C111" s="39" t="s">
        <v>126</v>
      </c>
      <c r="D111" s="52">
        <v>124</v>
      </c>
      <c r="E111" s="39" t="s">
        <v>27</v>
      </c>
      <c r="F111" s="53" t="s">
        <v>50</v>
      </c>
      <c r="G111" s="38" t="s">
        <v>27</v>
      </c>
      <c r="H111" s="64"/>
      <c r="M111" s="64"/>
      <c r="N111" s="64"/>
      <c r="O111" s="64"/>
      <c r="P111" s="64"/>
      <c r="Q111" s="64"/>
      <c r="R111" s="64"/>
      <c r="S111" s="64"/>
      <c r="AL111" s="18"/>
      <c r="AM111" s="57"/>
      <c r="AN111" s="58"/>
    </row>
    <row r="112" spans="1:40" x14ac:dyDescent="0.2">
      <c r="A112" s="48">
        <v>44442</v>
      </c>
      <c r="B112" s="40" t="s">
        <v>12</v>
      </c>
      <c r="C112" s="40" t="s">
        <v>126</v>
      </c>
      <c r="D112" s="49">
        <v>124</v>
      </c>
      <c r="E112" s="40" t="s">
        <v>27</v>
      </c>
      <c r="F112" s="50" t="s">
        <v>50</v>
      </c>
      <c r="G112" s="37" t="s">
        <v>27</v>
      </c>
      <c r="AL112" s="17"/>
      <c r="AM112" s="55"/>
      <c r="AN112" s="56"/>
    </row>
    <row r="113" spans="1:40" x14ac:dyDescent="0.2">
      <c r="A113" s="51">
        <v>44442</v>
      </c>
      <c r="B113" s="39" t="s">
        <v>12</v>
      </c>
      <c r="C113" s="39" t="s">
        <v>126</v>
      </c>
      <c r="D113" s="52">
        <v>124</v>
      </c>
      <c r="E113" s="39" t="s">
        <v>27</v>
      </c>
      <c r="F113" s="53" t="s">
        <v>50</v>
      </c>
      <c r="G113" s="38" t="s">
        <v>27</v>
      </c>
      <c r="AL113" s="18"/>
      <c r="AM113" s="57"/>
      <c r="AN113" s="58"/>
    </row>
    <row r="114" spans="1:40" x14ac:dyDescent="0.2">
      <c r="A114" s="48">
        <v>44443</v>
      </c>
      <c r="B114" s="40" t="s">
        <v>12</v>
      </c>
      <c r="C114" s="40" t="s">
        <v>126</v>
      </c>
      <c r="D114" s="49">
        <v>124</v>
      </c>
      <c r="E114" s="40" t="s">
        <v>27</v>
      </c>
      <c r="F114" s="50" t="s">
        <v>50</v>
      </c>
      <c r="G114" s="37" t="s">
        <v>27</v>
      </c>
      <c r="I114" s="64"/>
      <c r="J114" s="64"/>
      <c r="K114" s="64"/>
      <c r="L114" s="64"/>
      <c r="AL114" s="17"/>
      <c r="AM114" s="55"/>
      <c r="AN114" s="56"/>
    </row>
    <row r="115" spans="1:40" x14ac:dyDescent="0.2">
      <c r="A115" s="51">
        <v>44443</v>
      </c>
      <c r="B115" s="39" t="s">
        <v>12</v>
      </c>
      <c r="C115" s="39" t="s">
        <v>126</v>
      </c>
      <c r="D115" s="52">
        <v>124</v>
      </c>
      <c r="E115" s="39" t="s">
        <v>27</v>
      </c>
      <c r="F115" s="53" t="s">
        <v>50</v>
      </c>
      <c r="G115" s="38" t="s">
        <v>27</v>
      </c>
      <c r="H115" s="64"/>
      <c r="M115" s="64"/>
      <c r="N115" s="64"/>
      <c r="O115" s="64"/>
      <c r="P115" s="64"/>
      <c r="Q115" s="64"/>
      <c r="R115" s="64"/>
      <c r="S115" s="64"/>
      <c r="AL115" s="18"/>
      <c r="AM115" s="57"/>
      <c r="AN115" s="58"/>
    </row>
    <row r="116" spans="1:40" x14ac:dyDescent="0.2">
      <c r="A116" s="48">
        <v>44444</v>
      </c>
      <c r="B116" s="40" t="s">
        <v>12</v>
      </c>
      <c r="C116" s="40" t="s">
        <v>126</v>
      </c>
      <c r="D116" s="49">
        <v>124</v>
      </c>
      <c r="E116" s="40" t="s">
        <v>27</v>
      </c>
      <c r="F116" s="50" t="s">
        <v>50</v>
      </c>
      <c r="G116" s="37" t="s">
        <v>27</v>
      </c>
      <c r="AL116" s="17"/>
      <c r="AM116" s="55"/>
      <c r="AN116" s="56"/>
    </row>
    <row r="117" spans="1:40" x14ac:dyDescent="0.2">
      <c r="A117" s="51">
        <v>44444</v>
      </c>
      <c r="B117" s="39" t="s">
        <v>12</v>
      </c>
      <c r="C117" s="39" t="s">
        <v>126</v>
      </c>
      <c r="D117" s="52">
        <v>124</v>
      </c>
      <c r="E117" s="39" t="s">
        <v>27</v>
      </c>
      <c r="F117" s="53" t="s">
        <v>50</v>
      </c>
      <c r="G117" s="38" t="s">
        <v>27</v>
      </c>
      <c r="AL117" s="18"/>
      <c r="AM117" s="57"/>
      <c r="AN117" s="58"/>
    </row>
    <row r="118" spans="1:40" x14ac:dyDescent="0.2">
      <c r="A118" s="48">
        <v>44445</v>
      </c>
      <c r="B118" s="40" t="s">
        <v>12</v>
      </c>
      <c r="C118" s="40" t="s">
        <v>126</v>
      </c>
      <c r="D118" s="49">
        <v>124</v>
      </c>
      <c r="E118" s="40" t="s">
        <v>27</v>
      </c>
      <c r="F118" s="50" t="s">
        <v>50</v>
      </c>
      <c r="G118" s="37" t="s">
        <v>27</v>
      </c>
      <c r="AL118" s="17"/>
      <c r="AM118" s="55"/>
      <c r="AN118" s="56"/>
    </row>
    <row r="119" spans="1:40" x14ac:dyDescent="0.2">
      <c r="A119" s="51">
        <v>44445</v>
      </c>
      <c r="B119" s="39" t="s">
        <v>12</v>
      </c>
      <c r="C119" s="39" t="s">
        <v>126</v>
      </c>
      <c r="D119" s="52">
        <v>124</v>
      </c>
      <c r="E119" s="39" t="s">
        <v>27</v>
      </c>
      <c r="F119" s="53" t="s">
        <v>50</v>
      </c>
      <c r="G119" s="38" t="s">
        <v>27</v>
      </c>
      <c r="AL119" s="18"/>
      <c r="AM119" s="57"/>
      <c r="AN119" s="58"/>
    </row>
    <row r="120" spans="1:40" x14ac:dyDescent="0.2">
      <c r="A120" s="48">
        <v>44447</v>
      </c>
      <c r="B120" s="40" t="s">
        <v>12</v>
      </c>
      <c r="C120" s="40" t="s">
        <v>126</v>
      </c>
      <c r="D120" s="49">
        <v>124</v>
      </c>
      <c r="E120" s="40" t="s">
        <v>27</v>
      </c>
      <c r="F120" s="50" t="s">
        <v>50</v>
      </c>
      <c r="G120" s="37" t="s">
        <v>27</v>
      </c>
      <c r="AL120" s="17"/>
      <c r="AM120" s="55"/>
      <c r="AN120" s="56"/>
    </row>
    <row r="121" spans="1:40" x14ac:dyDescent="0.2">
      <c r="A121" s="51">
        <v>44448</v>
      </c>
      <c r="B121" s="39" t="s">
        <v>12</v>
      </c>
      <c r="C121" s="39" t="s">
        <v>126</v>
      </c>
      <c r="D121" s="52">
        <v>124</v>
      </c>
      <c r="E121" s="39" t="s">
        <v>27</v>
      </c>
      <c r="F121" s="53" t="s">
        <v>50</v>
      </c>
      <c r="G121" s="38" t="s">
        <v>27</v>
      </c>
      <c r="AL121" s="18"/>
      <c r="AM121" s="57"/>
      <c r="AN121" s="58"/>
    </row>
    <row r="122" spans="1:40" x14ac:dyDescent="0.2">
      <c r="A122" s="48">
        <v>44448</v>
      </c>
      <c r="B122" s="40" t="s">
        <v>12</v>
      </c>
      <c r="C122" s="40" t="s">
        <v>126</v>
      </c>
      <c r="D122" s="49">
        <v>124</v>
      </c>
      <c r="E122" s="40" t="s">
        <v>27</v>
      </c>
      <c r="F122" s="50" t="s">
        <v>50</v>
      </c>
      <c r="G122" s="37" t="s">
        <v>27</v>
      </c>
      <c r="AL122" s="17"/>
      <c r="AM122" s="55"/>
      <c r="AN122" s="56"/>
    </row>
    <row r="123" spans="1:40" x14ac:dyDescent="0.2">
      <c r="A123" s="51">
        <v>44447</v>
      </c>
      <c r="B123" s="39" t="s">
        <v>12</v>
      </c>
      <c r="C123" s="39" t="s">
        <v>126</v>
      </c>
      <c r="D123" s="52">
        <v>124</v>
      </c>
      <c r="E123" s="39" t="s">
        <v>27</v>
      </c>
      <c r="F123" s="53" t="s">
        <v>50</v>
      </c>
      <c r="G123" s="38" t="s">
        <v>27</v>
      </c>
      <c r="AL123" s="18"/>
      <c r="AM123" s="57"/>
      <c r="AN123" s="58"/>
    </row>
    <row r="124" spans="1:40" x14ac:dyDescent="0.2">
      <c r="A124" s="48">
        <v>44450</v>
      </c>
      <c r="B124" s="40" t="s">
        <v>12</v>
      </c>
      <c r="C124" s="40" t="s">
        <v>126</v>
      </c>
      <c r="D124" s="49">
        <v>124</v>
      </c>
      <c r="E124" s="40" t="s">
        <v>27</v>
      </c>
      <c r="F124" s="50" t="s">
        <v>50</v>
      </c>
      <c r="G124" s="37" t="s">
        <v>27</v>
      </c>
      <c r="AL124" s="17"/>
      <c r="AM124" s="55"/>
      <c r="AN124" s="56"/>
    </row>
    <row r="125" spans="1:40" x14ac:dyDescent="0.2">
      <c r="A125" s="51">
        <v>44450</v>
      </c>
      <c r="B125" s="39" t="s">
        <v>12</v>
      </c>
      <c r="C125" s="39" t="s">
        <v>126</v>
      </c>
      <c r="D125" s="52">
        <v>124</v>
      </c>
      <c r="E125" s="39" t="s">
        <v>27</v>
      </c>
      <c r="F125" s="53" t="s">
        <v>50</v>
      </c>
      <c r="G125" s="38" t="s">
        <v>27</v>
      </c>
      <c r="AL125" s="18"/>
      <c r="AM125" s="57"/>
      <c r="AN125" s="58"/>
    </row>
    <row r="126" spans="1:40" x14ac:dyDescent="0.2">
      <c r="A126" s="48">
        <v>44551</v>
      </c>
      <c r="B126" s="40" t="s">
        <v>16</v>
      </c>
      <c r="C126" s="40" t="s">
        <v>85</v>
      </c>
      <c r="D126" s="49">
        <v>66</v>
      </c>
      <c r="E126" s="40" t="s">
        <v>85</v>
      </c>
      <c r="F126" s="50" t="s">
        <v>67</v>
      </c>
      <c r="G126" s="65" t="s">
        <v>30</v>
      </c>
      <c r="AL126" s="17"/>
      <c r="AM126" s="55"/>
      <c r="AN126" s="56"/>
    </row>
    <row r="127" spans="1:40" x14ac:dyDescent="0.2">
      <c r="A127" s="51">
        <v>44334</v>
      </c>
      <c r="B127" s="39" t="s">
        <v>20</v>
      </c>
      <c r="C127" s="39" t="s">
        <v>85</v>
      </c>
      <c r="D127" s="52">
        <v>66</v>
      </c>
      <c r="E127" s="39" t="s">
        <v>85</v>
      </c>
      <c r="F127" s="53" t="s">
        <v>3</v>
      </c>
      <c r="G127" s="66" t="s">
        <v>30</v>
      </c>
      <c r="AL127" s="18"/>
      <c r="AM127" s="57"/>
      <c r="AN127" s="58"/>
    </row>
    <row r="128" spans="1:40" x14ac:dyDescent="0.2">
      <c r="A128" s="48">
        <v>44544</v>
      </c>
      <c r="B128" s="40" t="s">
        <v>60</v>
      </c>
      <c r="C128" s="40" t="s">
        <v>85</v>
      </c>
      <c r="D128" s="49">
        <v>66</v>
      </c>
      <c r="E128" s="40" t="s">
        <v>85</v>
      </c>
      <c r="F128" s="50" t="s">
        <v>59</v>
      </c>
      <c r="G128" s="65" t="s">
        <v>30</v>
      </c>
      <c r="AL128" s="17"/>
      <c r="AM128" s="55"/>
      <c r="AN128" s="56"/>
    </row>
    <row r="129" spans="1:40" x14ac:dyDescent="0.2">
      <c r="A129" s="51">
        <v>44628</v>
      </c>
      <c r="B129" s="39" t="s">
        <v>127</v>
      </c>
      <c r="C129" s="39" t="s">
        <v>85</v>
      </c>
      <c r="D129" s="52">
        <v>76</v>
      </c>
      <c r="E129" s="39" t="s">
        <v>85</v>
      </c>
      <c r="F129" s="53" t="s">
        <v>68</v>
      </c>
      <c r="G129" s="66" t="s">
        <v>30</v>
      </c>
      <c r="AL129" s="18"/>
      <c r="AM129" s="57"/>
      <c r="AN129" s="58"/>
    </row>
    <row r="130" spans="1:40" x14ac:dyDescent="0.2">
      <c r="A130" s="48">
        <v>44272</v>
      </c>
      <c r="B130" s="40" t="s">
        <v>16</v>
      </c>
      <c r="C130" s="40" t="s">
        <v>85</v>
      </c>
      <c r="D130" s="49">
        <v>70</v>
      </c>
      <c r="E130" s="40" t="s">
        <v>85</v>
      </c>
      <c r="F130" s="50" t="s">
        <v>76</v>
      </c>
      <c r="G130" s="65" t="s">
        <v>30</v>
      </c>
      <c r="AL130" s="17"/>
      <c r="AM130" s="55"/>
      <c r="AN130" s="56"/>
    </row>
    <row r="131" spans="1:40" x14ac:dyDescent="0.2">
      <c r="A131" s="51">
        <v>44467</v>
      </c>
      <c r="B131" s="39" t="s">
        <v>13</v>
      </c>
      <c r="C131" s="39" t="s">
        <v>85</v>
      </c>
      <c r="D131" s="52">
        <v>66</v>
      </c>
      <c r="E131" s="39" t="s">
        <v>85</v>
      </c>
      <c r="F131" s="53" t="s">
        <v>74</v>
      </c>
      <c r="G131" s="66" t="s">
        <v>30</v>
      </c>
      <c r="AL131" s="18"/>
      <c r="AM131" s="57"/>
      <c r="AN131" s="58"/>
    </row>
    <row r="132" spans="1:40" x14ac:dyDescent="0.2">
      <c r="A132" s="48">
        <v>44457</v>
      </c>
      <c r="B132" s="40" t="s">
        <v>8</v>
      </c>
      <c r="C132" s="40" t="s">
        <v>85</v>
      </c>
      <c r="D132" s="49">
        <v>66</v>
      </c>
      <c r="E132" s="40" t="s">
        <v>85</v>
      </c>
      <c r="F132" s="50" t="s">
        <v>52</v>
      </c>
      <c r="G132" s="65" t="s">
        <v>30</v>
      </c>
      <c r="AL132" s="17"/>
      <c r="AM132" s="55"/>
      <c r="AN132" s="56"/>
    </row>
    <row r="133" spans="1:40" x14ac:dyDescent="0.2">
      <c r="A133" s="51">
        <v>44474</v>
      </c>
      <c r="B133" s="39" t="s">
        <v>13</v>
      </c>
      <c r="C133" s="39" t="s">
        <v>85</v>
      </c>
      <c r="D133" s="52">
        <v>66</v>
      </c>
      <c r="E133" s="39" t="s">
        <v>85</v>
      </c>
      <c r="F133" s="53" t="s">
        <v>58</v>
      </c>
      <c r="G133" s="66" t="s">
        <v>30</v>
      </c>
      <c r="AL133" s="18"/>
      <c r="AM133" s="57"/>
      <c r="AN133" s="58"/>
    </row>
    <row r="134" spans="1:40" x14ac:dyDescent="0.2">
      <c r="A134" s="48">
        <v>44411</v>
      </c>
      <c r="B134" s="40" t="s">
        <v>10</v>
      </c>
      <c r="C134" s="40" t="s">
        <v>85</v>
      </c>
      <c r="D134" s="49">
        <v>66</v>
      </c>
      <c r="E134" s="40" t="s">
        <v>85</v>
      </c>
      <c r="F134" s="50" t="s">
        <v>6</v>
      </c>
      <c r="G134" s="65" t="s">
        <v>30</v>
      </c>
      <c r="AL134" s="17"/>
      <c r="AM134" s="55"/>
      <c r="AN134" s="56"/>
    </row>
    <row r="135" spans="1:40" x14ac:dyDescent="0.2">
      <c r="A135" s="60">
        <v>44532</v>
      </c>
      <c r="B135" s="39" t="s">
        <v>13</v>
      </c>
      <c r="C135" s="39" t="s">
        <v>85</v>
      </c>
      <c r="D135" s="52">
        <v>66</v>
      </c>
      <c r="E135" s="39" t="s">
        <v>85</v>
      </c>
      <c r="F135" s="53" t="s">
        <v>51</v>
      </c>
      <c r="G135" s="66" t="s">
        <v>30</v>
      </c>
      <c r="AL135" s="18"/>
      <c r="AM135" s="57"/>
      <c r="AN135" s="58"/>
    </row>
    <row r="136" spans="1:40" x14ac:dyDescent="0.2">
      <c r="A136" s="48">
        <v>44488</v>
      </c>
      <c r="B136" s="40" t="s">
        <v>13</v>
      </c>
      <c r="C136" s="40" t="s">
        <v>85</v>
      </c>
      <c r="D136" s="49">
        <v>66</v>
      </c>
      <c r="E136" s="40" t="s">
        <v>85</v>
      </c>
      <c r="F136" s="50" t="s">
        <v>55</v>
      </c>
      <c r="G136" s="65" t="s">
        <v>30</v>
      </c>
      <c r="AL136" s="17"/>
      <c r="AM136" s="55"/>
      <c r="AN136" s="56"/>
    </row>
    <row r="137" spans="1:40" x14ac:dyDescent="0.2">
      <c r="A137" s="51">
        <v>44534</v>
      </c>
      <c r="B137" s="39" t="s">
        <v>13</v>
      </c>
      <c r="C137" s="39" t="s">
        <v>85</v>
      </c>
      <c r="D137" s="52">
        <v>66</v>
      </c>
      <c r="E137" s="39" t="s">
        <v>85</v>
      </c>
      <c r="F137" s="53" t="s">
        <v>55</v>
      </c>
      <c r="G137" s="66" t="s">
        <v>30</v>
      </c>
      <c r="AL137" s="18"/>
      <c r="AM137" s="57"/>
      <c r="AN137" s="58"/>
    </row>
    <row r="138" spans="1:40" x14ac:dyDescent="0.2">
      <c r="A138" s="48">
        <v>44541</v>
      </c>
      <c r="B138" s="40" t="s">
        <v>13</v>
      </c>
      <c r="C138" s="40" t="s">
        <v>85</v>
      </c>
      <c r="D138" s="49">
        <v>66</v>
      </c>
      <c r="E138" s="40" t="s">
        <v>85</v>
      </c>
      <c r="F138" s="50" t="s">
        <v>55</v>
      </c>
      <c r="G138" s="65" t="s">
        <v>30</v>
      </c>
      <c r="AL138" s="17"/>
      <c r="AM138" s="55"/>
      <c r="AN138" s="56"/>
    </row>
    <row r="139" spans="1:40" x14ac:dyDescent="0.2">
      <c r="A139" s="51">
        <v>44354</v>
      </c>
      <c r="B139" s="39" t="s">
        <v>16</v>
      </c>
      <c r="C139" s="39" t="s">
        <v>85</v>
      </c>
      <c r="D139" s="52">
        <v>66</v>
      </c>
      <c r="E139" s="39" t="s">
        <v>85</v>
      </c>
      <c r="F139" s="53" t="s">
        <v>21</v>
      </c>
      <c r="G139" s="66" t="s">
        <v>30</v>
      </c>
      <c r="AL139" s="18"/>
      <c r="AM139" s="57"/>
      <c r="AN139" s="58"/>
    </row>
    <row r="140" spans="1:40" x14ac:dyDescent="0.2">
      <c r="A140" s="48">
        <v>44553</v>
      </c>
      <c r="B140" s="40" t="s">
        <v>128</v>
      </c>
      <c r="C140" s="40" t="s">
        <v>85</v>
      </c>
      <c r="D140" s="49">
        <v>66</v>
      </c>
      <c r="E140" s="40" t="s">
        <v>85</v>
      </c>
      <c r="F140" s="50" t="s">
        <v>77</v>
      </c>
      <c r="G140" s="65" t="s">
        <v>30</v>
      </c>
      <c r="AL140" s="17"/>
      <c r="AM140" s="55"/>
      <c r="AN140" s="56"/>
    </row>
    <row r="141" spans="1:40" x14ac:dyDescent="0.2">
      <c r="A141" s="51">
        <v>44427</v>
      </c>
      <c r="B141" s="39" t="s">
        <v>12</v>
      </c>
      <c r="C141" s="39" t="s">
        <v>85</v>
      </c>
      <c r="D141" s="52">
        <v>66</v>
      </c>
      <c r="E141" s="39" t="s">
        <v>85</v>
      </c>
      <c r="F141" s="53" t="s">
        <v>66</v>
      </c>
      <c r="G141" s="66" t="s">
        <v>30</v>
      </c>
      <c r="AL141" s="18"/>
      <c r="AM141" s="57"/>
      <c r="AN141" s="58"/>
    </row>
    <row r="142" spans="1:40" x14ac:dyDescent="0.2">
      <c r="A142" s="48">
        <v>44278</v>
      </c>
      <c r="B142" s="40" t="s">
        <v>15</v>
      </c>
      <c r="C142" s="40" t="s">
        <v>85</v>
      </c>
      <c r="D142" s="49">
        <v>66</v>
      </c>
      <c r="E142" s="40" t="s">
        <v>85</v>
      </c>
      <c r="F142" s="50" t="s">
        <v>53</v>
      </c>
      <c r="G142" s="65" t="s">
        <v>30</v>
      </c>
      <c r="AL142" s="17"/>
      <c r="AM142" s="55"/>
      <c r="AN142" s="56"/>
    </row>
    <row r="143" spans="1:40" x14ac:dyDescent="0.2">
      <c r="A143" s="51">
        <v>44599</v>
      </c>
      <c r="B143" s="39" t="s">
        <v>9</v>
      </c>
      <c r="C143" s="39" t="s">
        <v>85</v>
      </c>
      <c r="D143" s="52">
        <v>76</v>
      </c>
      <c r="E143" s="39" t="s">
        <v>85</v>
      </c>
      <c r="F143" s="53" t="s">
        <v>14</v>
      </c>
      <c r="G143" s="66" t="s">
        <v>30</v>
      </c>
      <c r="AL143" s="18"/>
      <c r="AM143" s="57"/>
      <c r="AN143" s="58"/>
    </row>
    <row r="144" spans="1:40" x14ac:dyDescent="0.2">
      <c r="A144" s="48">
        <v>44539</v>
      </c>
      <c r="B144" s="40" t="s">
        <v>13</v>
      </c>
      <c r="C144" s="40" t="s">
        <v>85</v>
      </c>
      <c r="D144" s="49">
        <v>66</v>
      </c>
      <c r="E144" s="40" t="s">
        <v>85</v>
      </c>
      <c r="F144" s="50" t="s">
        <v>73</v>
      </c>
      <c r="G144" s="65" t="s">
        <v>30</v>
      </c>
      <c r="AL144" s="17"/>
      <c r="AM144" s="55"/>
      <c r="AN144" s="56"/>
    </row>
    <row r="145" spans="1:40" x14ac:dyDescent="0.2">
      <c r="A145" s="51">
        <v>44431</v>
      </c>
      <c r="B145" s="39" t="s">
        <v>12</v>
      </c>
      <c r="C145" s="39" t="s">
        <v>85</v>
      </c>
      <c r="D145" s="52">
        <v>66</v>
      </c>
      <c r="E145" s="39" t="s">
        <v>85</v>
      </c>
      <c r="F145" s="53" t="s">
        <v>50</v>
      </c>
      <c r="G145" s="66" t="s">
        <v>30</v>
      </c>
      <c r="AL145" s="18"/>
      <c r="AM145" s="57"/>
      <c r="AN145" s="58"/>
    </row>
    <row r="146" spans="1:40" x14ac:dyDescent="0.2">
      <c r="A146" s="48">
        <v>44278</v>
      </c>
      <c r="B146" s="40" t="s">
        <v>13</v>
      </c>
      <c r="C146" s="40" t="s">
        <v>85</v>
      </c>
      <c r="D146" s="49">
        <v>66</v>
      </c>
      <c r="E146" s="40" t="s">
        <v>85</v>
      </c>
      <c r="F146" s="50" t="s">
        <v>54</v>
      </c>
      <c r="G146" s="65" t="s">
        <v>30</v>
      </c>
      <c r="AL146" s="17"/>
      <c r="AM146" s="55"/>
      <c r="AN146" s="56"/>
    </row>
    <row r="147" spans="1:40" x14ac:dyDescent="0.2">
      <c r="A147" s="51">
        <v>44272</v>
      </c>
      <c r="B147" s="39" t="s">
        <v>72</v>
      </c>
      <c r="C147" s="39" t="s">
        <v>85</v>
      </c>
      <c r="D147" s="52">
        <v>0</v>
      </c>
      <c r="E147" s="39" t="s">
        <v>85</v>
      </c>
      <c r="F147" s="53" t="s">
        <v>71</v>
      </c>
      <c r="G147" s="66" t="s">
        <v>30</v>
      </c>
      <c r="AL147" s="18"/>
      <c r="AM147" s="57"/>
      <c r="AN147" s="58"/>
    </row>
    <row r="148" spans="1:40" x14ac:dyDescent="0.2">
      <c r="A148" s="48">
        <v>44599</v>
      </c>
      <c r="B148" s="40" t="s">
        <v>13</v>
      </c>
      <c r="C148" s="40" t="s">
        <v>86</v>
      </c>
      <c r="D148" s="49">
        <v>89</v>
      </c>
      <c r="E148" s="40" t="s">
        <v>86</v>
      </c>
      <c r="F148" s="50" t="s">
        <v>65</v>
      </c>
      <c r="G148" s="65" t="s">
        <v>30</v>
      </c>
      <c r="AL148" s="17"/>
      <c r="AM148" s="55"/>
      <c r="AN148" s="56"/>
    </row>
    <row r="149" spans="1:40" x14ac:dyDescent="0.2">
      <c r="A149" s="51">
        <v>44603</v>
      </c>
      <c r="B149" s="39" t="s">
        <v>62</v>
      </c>
      <c r="C149" s="39" t="s">
        <v>86</v>
      </c>
      <c r="D149" s="52">
        <v>89</v>
      </c>
      <c r="E149" s="39" t="s">
        <v>86</v>
      </c>
      <c r="F149" s="53" t="s">
        <v>61</v>
      </c>
      <c r="G149" s="66" t="s">
        <v>30</v>
      </c>
      <c r="AL149" s="18"/>
      <c r="AM149" s="57"/>
      <c r="AN149" s="58"/>
    </row>
    <row r="150" spans="1:40" x14ac:dyDescent="0.2">
      <c r="A150" s="48">
        <v>44635</v>
      </c>
      <c r="B150" s="40" t="s">
        <v>129</v>
      </c>
      <c r="C150" s="40" t="s">
        <v>86</v>
      </c>
      <c r="D150" s="49">
        <v>89</v>
      </c>
      <c r="E150" s="40" t="s">
        <v>86</v>
      </c>
      <c r="F150" s="50" t="s">
        <v>69</v>
      </c>
      <c r="G150" s="65" t="s">
        <v>30</v>
      </c>
      <c r="AL150" s="17"/>
      <c r="AM150" s="55"/>
      <c r="AN150" s="56"/>
    </row>
    <row r="151" spans="1:40" x14ac:dyDescent="0.2">
      <c r="A151" s="51">
        <v>44604</v>
      </c>
      <c r="B151" s="39" t="s">
        <v>127</v>
      </c>
      <c r="C151" s="39" t="s">
        <v>88</v>
      </c>
      <c r="D151" s="52">
        <v>65</v>
      </c>
      <c r="E151" s="39" t="s">
        <v>88</v>
      </c>
      <c r="F151" s="53" t="s">
        <v>68</v>
      </c>
      <c r="G151" s="66" t="s">
        <v>30</v>
      </c>
      <c r="AL151" s="18"/>
      <c r="AM151" s="57"/>
      <c r="AN151" s="58"/>
    </row>
    <row r="152" spans="1:40" x14ac:dyDescent="0.2">
      <c r="A152" s="48">
        <v>44271</v>
      </c>
      <c r="B152" s="40" t="s">
        <v>8</v>
      </c>
      <c r="C152" s="40" t="s">
        <v>88</v>
      </c>
      <c r="D152" s="49">
        <v>28</v>
      </c>
      <c r="E152" s="40" t="s">
        <v>88</v>
      </c>
      <c r="F152" s="50" t="s">
        <v>52</v>
      </c>
      <c r="G152" s="65" t="s">
        <v>30</v>
      </c>
      <c r="AL152" s="17"/>
      <c r="AM152" s="55"/>
      <c r="AN152" s="56"/>
    </row>
    <row r="153" spans="1:40" x14ac:dyDescent="0.2">
      <c r="A153" s="51">
        <v>44506</v>
      </c>
      <c r="B153" s="39" t="s">
        <v>8</v>
      </c>
      <c r="C153" s="39" t="s">
        <v>88</v>
      </c>
      <c r="D153" s="52">
        <v>55</v>
      </c>
      <c r="E153" s="39" t="s">
        <v>88</v>
      </c>
      <c r="F153" s="53" t="s">
        <v>52</v>
      </c>
      <c r="G153" s="66" t="s">
        <v>30</v>
      </c>
      <c r="AL153" s="18"/>
      <c r="AM153" s="57"/>
      <c r="AN153" s="58"/>
    </row>
    <row r="154" spans="1:40" x14ac:dyDescent="0.2">
      <c r="A154" s="48">
        <v>44506</v>
      </c>
      <c r="B154" s="40" t="s">
        <v>8</v>
      </c>
      <c r="C154" s="40" t="s">
        <v>88</v>
      </c>
      <c r="D154" s="49">
        <v>55</v>
      </c>
      <c r="E154" s="40" t="s">
        <v>88</v>
      </c>
      <c r="F154" s="50" t="s">
        <v>52</v>
      </c>
      <c r="G154" s="65" t="s">
        <v>30</v>
      </c>
      <c r="AL154" s="17"/>
      <c r="AM154" s="55"/>
      <c r="AN154" s="56"/>
    </row>
    <row r="155" spans="1:40" x14ac:dyDescent="0.2">
      <c r="A155" s="51">
        <v>44635</v>
      </c>
      <c r="B155" s="39" t="s">
        <v>8</v>
      </c>
      <c r="C155" s="39" t="s">
        <v>88</v>
      </c>
      <c r="D155" s="52">
        <v>65</v>
      </c>
      <c r="E155" s="39" t="s">
        <v>88</v>
      </c>
      <c r="F155" s="53" t="s">
        <v>52</v>
      </c>
      <c r="G155" s="66" t="s">
        <v>30</v>
      </c>
      <c r="AL155" s="18"/>
      <c r="AM155" s="57"/>
      <c r="AN155" s="58"/>
    </row>
    <row r="156" spans="1:40" x14ac:dyDescent="0.2">
      <c r="A156" s="48">
        <v>44516</v>
      </c>
      <c r="B156" s="40" t="s">
        <v>13</v>
      </c>
      <c r="C156" s="40" t="s">
        <v>88</v>
      </c>
      <c r="D156" s="49">
        <v>55</v>
      </c>
      <c r="E156" s="40" t="s">
        <v>88</v>
      </c>
      <c r="F156" s="50" t="s">
        <v>58</v>
      </c>
      <c r="G156" s="65" t="s">
        <v>30</v>
      </c>
      <c r="AL156" s="17"/>
      <c r="AM156" s="55"/>
      <c r="AN156" s="56"/>
    </row>
    <row r="157" spans="1:40" x14ac:dyDescent="0.2">
      <c r="A157" s="51">
        <v>44516</v>
      </c>
      <c r="B157" s="39" t="s">
        <v>13</v>
      </c>
      <c r="C157" s="39" t="s">
        <v>88</v>
      </c>
      <c r="D157" s="52">
        <v>55</v>
      </c>
      <c r="E157" s="39" t="s">
        <v>88</v>
      </c>
      <c r="F157" s="53" t="s">
        <v>58</v>
      </c>
      <c r="G157" s="66" t="s">
        <v>30</v>
      </c>
      <c r="AL157" s="18"/>
      <c r="AM157" s="57"/>
      <c r="AN157" s="58"/>
    </row>
    <row r="158" spans="1:40" x14ac:dyDescent="0.2">
      <c r="A158" s="48">
        <v>44287</v>
      </c>
      <c r="B158" s="40" t="s">
        <v>10</v>
      </c>
      <c r="C158" s="40" t="s">
        <v>88</v>
      </c>
      <c r="D158" s="49">
        <v>55</v>
      </c>
      <c r="E158" s="40" t="s">
        <v>88</v>
      </c>
      <c r="F158" s="50" t="s">
        <v>6</v>
      </c>
      <c r="G158" s="65" t="s">
        <v>30</v>
      </c>
      <c r="AL158" s="17"/>
      <c r="AM158" s="55"/>
      <c r="AN158" s="56"/>
    </row>
    <row r="159" spans="1:40" x14ac:dyDescent="0.2">
      <c r="A159" s="51">
        <v>44355</v>
      </c>
      <c r="B159" s="39" t="s">
        <v>10</v>
      </c>
      <c r="C159" s="39" t="s">
        <v>88</v>
      </c>
      <c r="D159" s="52">
        <v>55</v>
      </c>
      <c r="E159" s="39" t="s">
        <v>88</v>
      </c>
      <c r="F159" s="53" t="s">
        <v>6</v>
      </c>
      <c r="G159" s="66" t="s">
        <v>30</v>
      </c>
      <c r="AL159" s="18"/>
      <c r="AM159" s="57"/>
      <c r="AN159" s="58"/>
    </row>
    <row r="160" spans="1:40" x14ac:dyDescent="0.2">
      <c r="A160" s="48">
        <v>44447</v>
      </c>
      <c r="B160" s="40" t="s">
        <v>13</v>
      </c>
      <c r="C160" s="40" t="s">
        <v>88</v>
      </c>
      <c r="D160" s="49">
        <v>55</v>
      </c>
      <c r="E160" s="40" t="s">
        <v>88</v>
      </c>
      <c r="F160" s="50" t="s">
        <v>51</v>
      </c>
      <c r="G160" s="65" t="s">
        <v>30</v>
      </c>
      <c r="AL160" s="17"/>
      <c r="AM160" s="55"/>
      <c r="AN160" s="56"/>
    </row>
    <row r="161" spans="1:40" x14ac:dyDescent="0.2">
      <c r="A161" s="51">
        <v>44447</v>
      </c>
      <c r="B161" s="39" t="s">
        <v>13</v>
      </c>
      <c r="C161" s="39" t="s">
        <v>88</v>
      </c>
      <c r="D161" s="52">
        <v>55</v>
      </c>
      <c r="E161" s="39" t="s">
        <v>88</v>
      </c>
      <c r="F161" s="53" t="s">
        <v>51</v>
      </c>
      <c r="G161" s="66" t="s">
        <v>30</v>
      </c>
      <c r="AL161" s="18"/>
      <c r="AM161" s="57"/>
      <c r="AN161" s="58"/>
    </row>
    <row r="162" spans="1:40" x14ac:dyDescent="0.2">
      <c r="A162" s="48">
        <v>44503</v>
      </c>
      <c r="B162" s="40" t="s">
        <v>13</v>
      </c>
      <c r="C162" s="40" t="s">
        <v>88</v>
      </c>
      <c r="D162" s="49">
        <v>55</v>
      </c>
      <c r="E162" s="40" t="s">
        <v>88</v>
      </c>
      <c r="F162" s="50" t="s">
        <v>51</v>
      </c>
      <c r="G162" s="65" t="s">
        <v>30</v>
      </c>
      <c r="AL162" s="17"/>
      <c r="AM162" s="55"/>
      <c r="AN162" s="56"/>
    </row>
    <row r="163" spans="1:40" x14ac:dyDescent="0.2">
      <c r="A163" s="51">
        <v>44503</v>
      </c>
      <c r="B163" s="39" t="s">
        <v>13</v>
      </c>
      <c r="C163" s="39" t="s">
        <v>88</v>
      </c>
      <c r="D163" s="52">
        <v>55</v>
      </c>
      <c r="E163" s="39" t="s">
        <v>88</v>
      </c>
      <c r="F163" s="53" t="s">
        <v>51</v>
      </c>
      <c r="G163" s="66" t="s">
        <v>30</v>
      </c>
      <c r="AL163" s="18"/>
      <c r="AM163" s="57"/>
      <c r="AN163" s="58"/>
    </row>
    <row r="164" spans="1:40" x14ac:dyDescent="0.2">
      <c r="A164" s="48">
        <v>44630</v>
      </c>
      <c r="B164" s="40" t="s">
        <v>62</v>
      </c>
      <c r="C164" s="40" t="s">
        <v>88</v>
      </c>
      <c r="D164" s="49">
        <v>65</v>
      </c>
      <c r="E164" s="40" t="s">
        <v>88</v>
      </c>
      <c r="F164" s="50" t="s">
        <v>61</v>
      </c>
      <c r="G164" s="65" t="s">
        <v>30</v>
      </c>
      <c r="AL164" s="17"/>
      <c r="AM164" s="55"/>
      <c r="AN164" s="56"/>
    </row>
    <row r="165" spans="1:40" x14ac:dyDescent="0.2">
      <c r="A165" s="51">
        <v>44476</v>
      </c>
      <c r="B165" s="39" t="s">
        <v>5</v>
      </c>
      <c r="C165" s="39" t="s">
        <v>88</v>
      </c>
      <c r="D165" s="52">
        <v>55</v>
      </c>
      <c r="E165" s="39" t="s">
        <v>88</v>
      </c>
      <c r="F165" s="53" t="s">
        <v>64</v>
      </c>
      <c r="G165" s="66" t="s">
        <v>30</v>
      </c>
      <c r="AL165" s="18"/>
      <c r="AM165" s="57"/>
      <c r="AN165" s="58"/>
    </row>
    <row r="166" spans="1:40" x14ac:dyDescent="0.2">
      <c r="A166" s="67">
        <v>44534</v>
      </c>
      <c r="B166" s="40" t="s">
        <v>11</v>
      </c>
      <c r="C166" s="40" t="s">
        <v>88</v>
      </c>
      <c r="D166" s="49">
        <v>55</v>
      </c>
      <c r="E166" s="40" t="s">
        <v>88</v>
      </c>
      <c r="F166" s="50" t="s">
        <v>63</v>
      </c>
      <c r="G166" s="65" t="s">
        <v>30</v>
      </c>
      <c r="AL166" s="17"/>
      <c r="AM166" s="55"/>
      <c r="AN166" s="56"/>
    </row>
    <row r="167" spans="1:40" x14ac:dyDescent="0.2">
      <c r="A167" s="51">
        <v>44313</v>
      </c>
      <c r="B167" s="39" t="s">
        <v>15</v>
      </c>
      <c r="C167" s="39" t="s">
        <v>88</v>
      </c>
      <c r="D167" s="52">
        <v>55</v>
      </c>
      <c r="E167" s="39" t="s">
        <v>88</v>
      </c>
      <c r="F167" s="53" t="s">
        <v>53</v>
      </c>
      <c r="G167" s="66" t="s">
        <v>30</v>
      </c>
      <c r="AL167" s="18"/>
      <c r="AM167" s="57"/>
      <c r="AN167" s="58"/>
    </row>
    <row r="168" spans="1:40" x14ac:dyDescent="0.2">
      <c r="A168" s="48">
        <v>44480</v>
      </c>
      <c r="B168" s="40" t="s">
        <v>15</v>
      </c>
      <c r="C168" s="40" t="s">
        <v>88</v>
      </c>
      <c r="D168" s="49">
        <v>55</v>
      </c>
      <c r="E168" s="40" t="s">
        <v>88</v>
      </c>
      <c r="F168" s="50" t="s">
        <v>53</v>
      </c>
      <c r="G168" s="65" t="s">
        <v>30</v>
      </c>
      <c r="AL168" s="17"/>
      <c r="AM168" s="55"/>
      <c r="AN168" s="56"/>
    </row>
    <row r="169" spans="1:40" x14ac:dyDescent="0.2">
      <c r="A169" s="51">
        <v>44618</v>
      </c>
      <c r="B169" s="39" t="s">
        <v>15</v>
      </c>
      <c r="C169" s="39" t="s">
        <v>88</v>
      </c>
      <c r="D169" s="52">
        <v>65</v>
      </c>
      <c r="E169" s="39" t="s">
        <v>88</v>
      </c>
      <c r="F169" s="53" t="s">
        <v>53</v>
      </c>
      <c r="G169" s="66" t="s">
        <v>30</v>
      </c>
      <c r="AL169" s="18"/>
      <c r="AM169" s="57"/>
      <c r="AN169" s="58"/>
    </row>
    <row r="170" spans="1:40" x14ac:dyDescent="0.2">
      <c r="A170" s="48">
        <v>44414</v>
      </c>
      <c r="B170" s="40" t="s">
        <v>12</v>
      </c>
      <c r="C170" s="40" t="s">
        <v>88</v>
      </c>
      <c r="D170" s="49">
        <v>55</v>
      </c>
      <c r="E170" s="40" t="s">
        <v>88</v>
      </c>
      <c r="F170" s="50" t="s">
        <v>19</v>
      </c>
      <c r="G170" s="65" t="s">
        <v>30</v>
      </c>
      <c r="AL170" s="17"/>
      <c r="AM170" s="55"/>
      <c r="AN170" s="56"/>
    </row>
    <row r="171" spans="1:40" x14ac:dyDescent="0.2">
      <c r="A171" s="51">
        <v>44431</v>
      </c>
      <c r="B171" s="39" t="s">
        <v>12</v>
      </c>
      <c r="C171" s="39" t="s">
        <v>88</v>
      </c>
      <c r="D171" s="52">
        <v>55</v>
      </c>
      <c r="E171" s="39" t="s">
        <v>88</v>
      </c>
      <c r="F171" s="53" t="s">
        <v>19</v>
      </c>
      <c r="G171" s="66" t="s">
        <v>30</v>
      </c>
      <c r="AL171" s="18"/>
      <c r="AM171" s="57"/>
      <c r="AN171" s="58"/>
    </row>
    <row r="172" spans="1:40" x14ac:dyDescent="0.2">
      <c r="A172" s="48">
        <v>44593</v>
      </c>
      <c r="B172" s="40" t="s">
        <v>13</v>
      </c>
      <c r="C172" s="40" t="s">
        <v>88</v>
      </c>
      <c r="D172" s="49">
        <v>65</v>
      </c>
      <c r="E172" s="40" t="s">
        <v>88</v>
      </c>
      <c r="F172" s="50" t="s">
        <v>73</v>
      </c>
      <c r="G172" s="65" t="s">
        <v>30</v>
      </c>
      <c r="AL172" s="17"/>
      <c r="AM172" s="55"/>
      <c r="AN172" s="56"/>
    </row>
    <row r="173" spans="1:40" x14ac:dyDescent="0.2">
      <c r="A173" s="51">
        <v>44313</v>
      </c>
      <c r="B173" s="39" t="s">
        <v>13</v>
      </c>
      <c r="C173" s="39" t="s">
        <v>88</v>
      </c>
      <c r="D173" s="52">
        <v>55</v>
      </c>
      <c r="E173" s="39" t="s">
        <v>88</v>
      </c>
      <c r="F173" s="53" t="s">
        <v>54</v>
      </c>
      <c r="G173" s="66" t="s">
        <v>30</v>
      </c>
      <c r="AL173" s="18"/>
      <c r="AM173" s="57"/>
      <c r="AN173" s="58"/>
    </row>
    <row r="174" spans="1:40" x14ac:dyDescent="0.2">
      <c r="A174" s="48">
        <v>44534</v>
      </c>
      <c r="B174" s="40" t="s">
        <v>13</v>
      </c>
      <c r="C174" s="40" t="s">
        <v>88</v>
      </c>
      <c r="D174" s="49">
        <v>55</v>
      </c>
      <c r="E174" s="40" t="s">
        <v>88</v>
      </c>
      <c r="F174" s="50" t="s">
        <v>54</v>
      </c>
      <c r="G174" s="65" t="s">
        <v>30</v>
      </c>
      <c r="AL174" s="17"/>
      <c r="AM174" s="55"/>
      <c r="AN174" s="56"/>
    </row>
    <row r="175" spans="1:40" x14ac:dyDescent="0.2">
      <c r="A175" s="51">
        <v>44618</v>
      </c>
      <c r="B175" s="39" t="s">
        <v>13</v>
      </c>
      <c r="C175" s="39" t="s">
        <v>88</v>
      </c>
      <c r="D175" s="52">
        <v>65</v>
      </c>
      <c r="E175" s="39" t="s">
        <v>88</v>
      </c>
      <c r="F175" s="53" t="s">
        <v>54</v>
      </c>
      <c r="G175" s="66" t="s">
        <v>30</v>
      </c>
      <c r="AL175" s="18"/>
      <c r="AM175" s="57"/>
      <c r="AN175" s="58"/>
    </row>
    <row r="176" spans="1:40" x14ac:dyDescent="0.2">
      <c r="A176" s="48">
        <v>44608</v>
      </c>
      <c r="B176" s="40" t="s">
        <v>18</v>
      </c>
      <c r="C176" s="40" t="s">
        <v>89</v>
      </c>
      <c r="D176" s="49">
        <v>220</v>
      </c>
      <c r="E176" s="40" t="s">
        <v>89</v>
      </c>
      <c r="F176" s="50" t="s">
        <v>70</v>
      </c>
      <c r="G176" s="65" t="s">
        <v>30</v>
      </c>
      <c r="AL176" s="17"/>
      <c r="AM176" s="55"/>
      <c r="AN176" s="56"/>
    </row>
    <row r="177" spans="1:40" x14ac:dyDescent="0.2">
      <c r="A177" s="51">
        <v>44551</v>
      </c>
      <c r="B177" s="39" t="s">
        <v>16</v>
      </c>
      <c r="C177" s="39" t="s">
        <v>89</v>
      </c>
      <c r="D177" s="52">
        <v>65</v>
      </c>
      <c r="E177" s="39" t="s">
        <v>89</v>
      </c>
      <c r="F177" s="53" t="s">
        <v>67</v>
      </c>
      <c r="G177" s="66" t="s">
        <v>30</v>
      </c>
      <c r="AL177" s="18"/>
      <c r="AM177" s="57"/>
      <c r="AN177" s="58"/>
    </row>
    <row r="178" spans="1:40" x14ac:dyDescent="0.2">
      <c r="A178" s="48">
        <v>44334</v>
      </c>
      <c r="B178" s="40" t="s">
        <v>20</v>
      </c>
      <c r="C178" s="40" t="s">
        <v>89</v>
      </c>
      <c r="D178" s="49">
        <v>65</v>
      </c>
      <c r="E178" s="40" t="s">
        <v>89</v>
      </c>
      <c r="F178" s="50" t="s">
        <v>3</v>
      </c>
      <c r="G178" s="65" t="s">
        <v>30</v>
      </c>
      <c r="AL178" s="17"/>
      <c r="AM178" s="55"/>
      <c r="AN178" s="56"/>
    </row>
    <row r="179" spans="1:40" x14ac:dyDescent="0.2">
      <c r="A179" s="51">
        <v>44544</v>
      </c>
      <c r="B179" s="39" t="s">
        <v>60</v>
      </c>
      <c r="C179" s="39" t="s">
        <v>89</v>
      </c>
      <c r="D179" s="52">
        <v>65</v>
      </c>
      <c r="E179" s="39" t="s">
        <v>89</v>
      </c>
      <c r="F179" s="53" t="s">
        <v>59</v>
      </c>
      <c r="G179" s="66" t="s">
        <v>30</v>
      </c>
      <c r="AL179" s="18"/>
      <c r="AM179" s="57"/>
      <c r="AN179" s="58"/>
    </row>
    <row r="180" spans="1:40" x14ac:dyDescent="0.2">
      <c r="A180" s="48">
        <v>44637</v>
      </c>
      <c r="B180" s="40" t="s">
        <v>7</v>
      </c>
      <c r="C180" s="40" t="s">
        <v>89</v>
      </c>
      <c r="D180" s="49">
        <v>220</v>
      </c>
      <c r="E180" s="40" t="s">
        <v>89</v>
      </c>
      <c r="F180" s="50" t="s">
        <v>56</v>
      </c>
      <c r="G180" s="65" t="s">
        <v>30</v>
      </c>
      <c r="AL180" s="17"/>
      <c r="AM180" s="55"/>
      <c r="AN180" s="56"/>
    </row>
    <row r="181" spans="1:40" x14ac:dyDescent="0.2">
      <c r="A181" s="51">
        <v>44355</v>
      </c>
      <c r="B181" s="39" t="s">
        <v>10</v>
      </c>
      <c r="C181" s="39" t="s">
        <v>89</v>
      </c>
      <c r="D181" s="52">
        <v>65</v>
      </c>
      <c r="E181" s="39" t="s">
        <v>89</v>
      </c>
      <c r="F181" s="53" t="s">
        <v>6</v>
      </c>
      <c r="G181" s="66" t="s">
        <v>30</v>
      </c>
      <c r="AL181" s="18"/>
      <c r="AM181" s="57"/>
      <c r="AN181" s="58"/>
    </row>
    <row r="182" spans="1:40" x14ac:dyDescent="0.2">
      <c r="A182" s="48">
        <v>44411</v>
      </c>
      <c r="B182" s="40" t="s">
        <v>10</v>
      </c>
      <c r="C182" s="40" t="s">
        <v>89</v>
      </c>
      <c r="D182" s="49">
        <v>0</v>
      </c>
      <c r="E182" s="40" t="s">
        <v>89</v>
      </c>
      <c r="F182" s="50" t="s">
        <v>6</v>
      </c>
      <c r="G182" s="65" t="s">
        <v>30</v>
      </c>
      <c r="AL182" s="17"/>
      <c r="AM182" s="55"/>
      <c r="AN182" s="56"/>
    </row>
    <row r="183" spans="1:40" x14ac:dyDescent="0.2">
      <c r="A183" s="51">
        <v>44615</v>
      </c>
      <c r="B183" s="39" t="s">
        <v>13</v>
      </c>
      <c r="C183" s="39" t="s">
        <v>89</v>
      </c>
      <c r="D183" s="52">
        <v>220</v>
      </c>
      <c r="E183" s="39" t="s">
        <v>89</v>
      </c>
      <c r="F183" s="53" t="s">
        <v>51</v>
      </c>
      <c r="G183" s="66" t="s">
        <v>30</v>
      </c>
      <c r="AL183" s="18"/>
      <c r="AM183" s="57"/>
      <c r="AN183" s="58"/>
    </row>
    <row r="184" spans="1:40" x14ac:dyDescent="0.2">
      <c r="A184" s="67">
        <v>44561</v>
      </c>
      <c r="B184" s="40" t="s">
        <v>13</v>
      </c>
      <c r="C184" s="40" t="s">
        <v>89</v>
      </c>
      <c r="D184" s="49">
        <v>65</v>
      </c>
      <c r="E184" s="40" t="s">
        <v>89</v>
      </c>
      <c r="F184" s="50" t="s">
        <v>51</v>
      </c>
      <c r="G184" s="65" t="s">
        <v>30</v>
      </c>
      <c r="AL184" s="17"/>
      <c r="AM184" s="55"/>
      <c r="AN184" s="56"/>
    </row>
    <row r="185" spans="1:40" x14ac:dyDescent="0.2">
      <c r="A185" s="51">
        <v>44541</v>
      </c>
      <c r="B185" s="39" t="s">
        <v>13</v>
      </c>
      <c r="C185" s="39" t="s">
        <v>89</v>
      </c>
      <c r="D185" s="52">
        <v>65</v>
      </c>
      <c r="E185" s="39" t="s">
        <v>89</v>
      </c>
      <c r="F185" s="53" t="s">
        <v>55</v>
      </c>
      <c r="G185" s="66" t="s">
        <v>30</v>
      </c>
      <c r="AL185" s="18"/>
      <c r="AM185" s="57"/>
      <c r="AN185" s="58"/>
    </row>
    <row r="186" spans="1:40" x14ac:dyDescent="0.2">
      <c r="A186" s="48">
        <v>44354</v>
      </c>
      <c r="B186" s="40" t="s">
        <v>16</v>
      </c>
      <c r="C186" s="40" t="s">
        <v>89</v>
      </c>
      <c r="D186" s="49">
        <v>65</v>
      </c>
      <c r="E186" s="40" t="s">
        <v>89</v>
      </c>
      <c r="F186" s="50" t="s">
        <v>21</v>
      </c>
      <c r="G186" s="65" t="s">
        <v>30</v>
      </c>
      <c r="AL186" s="17"/>
      <c r="AM186" s="55"/>
      <c r="AN186" s="56"/>
    </row>
    <row r="187" spans="1:40" x14ac:dyDescent="0.2">
      <c r="A187" s="51">
        <v>44427</v>
      </c>
      <c r="B187" s="39" t="s">
        <v>12</v>
      </c>
      <c r="C187" s="39" t="s">
        <v>89</v>
      </c>
      <c r="D187" s="52">
        <v>65</v>
      </c>
      <c r="E187" s="39" t="s">
        <v>89</v>
      </c>
      <c r="F187" s="53" t="s">
        <v>66</v>
      </c>
      <c r="G187" s="66" t="s">
        <v>30</v>
      </c>
      <c r="AL187" s="18"/>
      <c r="AM187" s="57"/>
      <c r="AN187" s="58"/>
    </row>
    <row r="188" spans="1:40" x14ac:dyDescent="0.2">
      <c r="A188" s="48">
        <v>44480</v>
      </c>
      <c r="B188" s="40" t="s">
        <v>15</v>
      </c>
      <c r="C188" s="40" t="s">
        <v>89</v>
      </c>
      <c r="D188" s="49">
        <v>65</v>
      </c>
      <c r="E188" s="40" t="s">
        <v>89</v>
      </c>
      <c r="F188" s="50" t="s">
        <v>53</v>
      </c>
      <c r="G188" s="65" t="s">
        <v>30</v>
      </c>
      <c r="AL188" s="17"/>
      <c r="AM188" s="55"/>
      <c r="AN188" s="56"/>
    </row>
    <row r="189" spans="1:40" x14ac:dyDescent="0.2">
      <c r="A189" s="51">
        <v>44608</v>
      </c>
      <c r="B189" s="39" t="s">
        <v>18</v>
      </c>
      <c r="C189" s="39" t="s">
        <v>89</v>
      </c>
      <c r="D189" s="52">
        <v>220</v>
      </c>
      <c r="E189" s="39" t="s">
        <v>89</v>
      </c>
      <c r="F189" s="53" t="s">
        <v>57</v>
      </c>
      <c r="G189" s="66" t="s">
        <v>30</v>
      </c>
      <c r="AL189" s="18"/>
      <c r="AM189" s="57"/>
      <c r="AN189" s="58"/>
    </row>
    <row r="190" spans="1:40" x14ac:dyDescent="0.2">
      <c r="A190" s="48">
        <v>44431</v>
      </c>
      <c r="B190" s="40" t="s">
        <v>12</v>
      </c>
      <c r="C190" s="40" t="s">
        <v>89</v>
      </c>
      <c r="D190" s="49">
        <v>65</v>
      </c>
      <c r="E190" s="40" t="s">
        <v>89</v>
      </c>
      <c r="F190" s="50" t="s">
        <v>50</v>
      </c>
      <c r="G190" s="65" t="s">
        <v>30</v>
      </c>
      <c r="AL190" s="17"/>
      <c r="AM190" s="55"/>
      <c r="AN190" s="56"/>
    </row>
    <row r="191" spans="1:40" x14ac:dyDescent="0.2">
      <c r="A191" s="51">
        <v>44421</v>
      </c>
      <c r="B191" s="39" t="s">
        <v>12</v>
      </c>
      <c r="C191" s="39" t="s">
        <v>130</v>
      </c>
      <c r="D191" s="52">
        <v>25</v>
      </c>
      <c r="E191" s="39" t="s">
        <v>90</v>
      </c>
      <c r="F191" s="53" t="s">
        <v>17</v>
      </c>
      <c r="G191" s="66" t="s">
        <v>30</v>
      </c>
      <c r="AL191" s="18"/>
      <c r="AM191" s="57"/>
      <c r="AN191" s="58"/>
    </row>
    <row r="192" spans="1:40" x14ac:dyDescent="0.2">
      <c r="A192" s="48">
        <v>44534</v>
      </c>
      <c r="B192" s="40" t="s">
        <v>11</v>
      </c>
      <c r="C192" s="40" t="s">
        <v>44</v>
      </c>
      <c r="D192" s="49">
        <v>61</v>
      </c>
      <c r="E192" s="40" t="s">
        <v>91</v>
      </c>
      <c r="F192" s="50" t="s">
        <v>63</v>
      </c>
      <c r="G192" s="65" t="s">
        <v>28</v>
      </c>
      <c r="AL192" s="17"/>
      <c r="AM192" s="55"/>
      <c r="AN192" s="56"/>
    </row>
    <row r="193" spans="1:40" x14ac:dyDescent="0.2">
      <c r="A193" s="51">
        <v>44544</v>
      </c>
      <c r="B193" s="39" t="s">
        <v>60</v>
      </c>
      <c r="C193" s="39" t="s">
        <v>131</v>
      </c>
      <c r="D193" s="52">
        <v>31</v>
      </c>
      <c r="E193" s="39" t="s">
        <v>91</v>
      </c>
      <c r="F193" s="53" t="s">
        <v>59</v>
      </c>
      <c r="G193" s="66" t="s">
        <v>28</v>
      </c>
      <c r="AL193" s="18"/>
      <c r="AM193" s="57"/>
      <c r="AN193" s="58"/>
    </row>
    <row r="194" spans="1:40" x14ac:dyDescent="0.2">
      <c r="A194" s="48">
        <v>44548</v>
      </c>
      <c r="B194" s="40" t="s">
        <v>60</v>
      </c>
      <c r="C194" s="40" t="s">
        <v>131</v>
      </c>
      <c r="D194" s="49">
        <v>62</v>
      </c>
      <c r="E194" s="40" t="s">
        <v>91</v>
      </c>
      <c r="F194" s="50" t="s">
        <v>59</v>
      </c>
      <c r="G194" s="65" t="s">
        <v>28</v>
      </c>
      <c r="AL194" s="17"/>
      <c r="AM194" s="55"/>
      <c r="AN194" s="56"/>
    </row>
    <row r="195" spans="1:40" x14ac:dyDescent="0.2">
      <c r="A195" s="51">
        <v>44599</v>
      </c>
      <c r="B195" s="39" t="s">
        <v>13</v>
      </c>
      <c r="C195" s="39" t="s">
        <v>131</v>
      </c>
      <c r="D195" s="52">
        <v>108</v>
      </c>
      <c r="E195" s="39" t="s">
        <v>91</v>
      </c>
      <c r="F195" s="53" t="s">
        <v>65</v>
      </c>
      <c r="G195" s="66" t="s">
        <v>28</v>
      </c>
      <c r="AL195" s="18"/>
      <c r="AM195" s="57"/>
      <c r="AN195" s="58"/>
    </row>
    <row r="196" spans="1:40" x14ac:dyDescent="0.2">
      <c r="A196" s="48">
        <v>44641</v>
      </c>
      <c r="B196" s="40" t="s">
        <v>13</v>
      </c>
      <c r="C196" s="40" t="s">
        <v>131</v>
      </c>
      <c r="D196" s="49">
        <v>108</v>
      </c>
      <c r="E196" s="40" t="s">
        <v>91</v>
      </c>
      <c r="F196" s="50" t="s">
        <v>65</v>
      </c>
      <c r="G196" s="65" t="s">
        <v>28</v>
      </c>
      <c r="AL196" s="17"/>
      <c r="AM196" s="55"/>
      <c r="AN196" s="56"/>
    </row>
    <row r="197" spans="1:40" x14ac:dyDescent="0.2">
      <c r="A197" s="51">
        <v>44320</v>
      </c>
      <c r="B197" s="39" t="s">
        <v>13</v>
      </c>
      <c r="C197" s="39" t="s">
        <v>131</v>
      </c>
      <c r="D197" s="52">
        <v>31</v>
      </c>
      <c r="E197" s="39" t="s">
        <v>91</v>
      </c>
      <c r="F197" s="53" t="s">
        <v>51</v>
      </c>
      <c r="G197" s="66" t="s">
        <v>28</v>
      </c>
      <c r="AL197" s="18"/>
      <c r="AM197" s="57"/>
      <c r="AN197" s="58"/>
    </row>
    <row r="198" spans="1:40" x14ac:dyDescent="0.2">
      <c r="A198" s="48">
        <v>44340</v>
      </c>
      <c r="B198" s="40" t="s">
        <v>13</v>
      </c>
      <c r="C198" s="40" t="s">
        <v>131</v>
      </c>
      <c r="D198" s="49">
        <v>31</v>
      </c>
      <c r="E198" s="40" t="s">
        <v>91</v>
      </c>
      <c r="F198" s="50" t="s">
        <v>51</v>
      </c>
      <c r="G198" s="65" t="s">
        <v>28</v>
      </c>
      <c r="AL198" s="17"/>
      <c r="AM198" s="55"/>
      <c r="AN198" s="56"/>
    </row>
    <row r="199" spans="1:40" x14ac:dyDescent="0.2">
      <c r="A199" s="60">
        <v>44532</v>
      </c>
      <c r="B199" s="39" t="s">
        <v>13</v>
      </c>
      <c r="C199" s="39" t="s">
        <v>131</v>
      </c>
      <c r="D199" s="52">
        <v>31</v>
      </c>
      <c r="E199" s="39" t="s">
        <v>91</v>
      </c>
      <c r="F199" s="53" t="s">
        <v>51</v>
      </c>
      <c r="G199" s="66" t="s">
        <v>28</v>
      </c>
      <c r="AL199" s="18"/>
      <c r="AM199" s="57"/>
      <c r="AN199" s="58"/>
    </row>
    <row r="200" spans="1:40" x14ac:dyDescent="0.2">
      <c r="A200" s="67">
        <v>44551</v>
      </c>
      <c r="B200" s="40" t="s">
        <v>13</v>
      </c>
      <c r="C200" s="40" t="s">
        <v>131</v>
      </c>
      <c r="D200" s="49">
        <v>61</v>
      </c>
      <c r="E200" s="40" t="s">
        <v>91</v>
      </c>
      <c r="F200" s="50" t="s">
        <v>51</v>
      </c>
      <c r="G200" s="65" t="s">
        <v>28</v>
      </c>
      <c r="AL200" s="17"/>
      <c r="AM200" s="55"/>
      <c r="AN200" s="56"/>
    </row>
    <row r="201" spans="1:40" x14ac:dyDescent="0.2">
      <c r="A201" s="51">
        <v>44646</v>
      </c>
      <c r="B201" s="39" t="s">
        <v>13</v>
      </c>
      <c r="C201" s="39" t="s">
        <v>131</v>
      </c>
      <c r="D201" s="52">
        <v>70</v>
      </c>
      <c r="E201" s="39" t="s">
        <v>91</v>
      </c>
      <c r="F201" s="53" t="s">
        <v>51</v>
      </c>
      <c r="G201" s="66" t="s">
        <v>28</v>
      </c>
      <c r="AL201" s="18"/>
      <c r="AM201" s="57"/>
      <c r="AN201" s="58"/>
    </row>
    <row r="202" spans="1:40" x14ac:dyDescent="0.2">
      <c r="A202" s="48">
        <v>44420</v>
      </c>
      <c r="B202" s="40" t="s">
        <v>12</v>
      </c>
      <c r="C202" s="40" t="s">
        <v>131</v>
      </c>
      <c r="D202" s="49">
        <v>93</v>
      </c>
      <c r="E202" s="40" t="s">
        <v>91</v>
      </c>
      <c r="F202" s="50" t="s">
        <v>17</v>
      </c>
      <c r="G202" s="65" t="s">
        <v>28</v>
      </c>
      <c r="AL202" s="17"/>
      <c r="AM202" s="55"/>
      <c r="AN202" s="56"/>
    </row>
    <row r="203" spans="1:40" x14ac:dyDescent="0.2">
      <c r="A203" s="51">
        <v>44292</v>
      </c>
      <c r="B203" s="39" t="s">
        <v>16</v>
      </c>
      <c r="C203" s="39" t="s">
        <v>131</v>
      </c>
      <c r="D203" s="52">
        <v>31</v>
      </c>
      <c r="E203" s="39" t="s">
        <v>91</v>
      </c>
      <c r="F203" s="53" t="s">
        <v>21</v>
      </c>
      <c r="G203" s="66" t="s">
        <v>28</v>
      </c>
      <c r="AL203" s="18"/>
      <c r="AM203" s="57"/>
      <c r="AN203" s="58"/>
    </row>
    <row r="204" spans="1:40" x14ac:dyDescent="0.2">
      <c r="A204" s="48">
        <v>44354</v>
      </c>
      <c r="B204" s="40" t="s">
        <v>16</v>
      </c>
      <c r="C204" s="40" t="s">
        <v>131</v>
      </c>
      <c r="D204" s="49">
        <v>124</v>
      </c>
      <c r="E204" s="40" t="s">
        <v>91</v>
      </c>
      <c r="F204" s="50" t="s">
        <v>21</v>
      </c>
      <c r="G204" s="65" t="s">
        <v>28</v>
      </c>
      <c r="AL204" s="17"/>
      <c r="AM204" s="55"/>
      <c r="AN204" s="56"/>
    </row>
    <row r="205" spans="1:40" x14ac:dyDescent="0.2">
      <c r="A205" s="51">
        <v>44410</v>
      </c>
      <c r="B205" s="39" t="s">
        <v>5</v>
      </c>
      <c r="C205" s="39" t="s">
        <v>132</v>
      </c>
      <c r="D205" s="52">
        <v>31</v>
      </c>
      <c r="E205" s="39" t="s">
        <v>92</v>
      </c>
      <c r="F205" s="53" t="s">
        <v>64</v>
      </c>
      <c r="G205" s="66" t="s">
        <v>29</v>
      </c>
      <c r="AL205" s="18"/>
      <c r="AM205" s="57"/>
      <c r="AN205" s="58"/>
    </row>
    <row r="206" spans="1:40" x14ac:dyDescent="0.2">
      <c r="A206" s="48">
        <v>44436</v>
      </c>
      <c r="B206" s="40" t="s">
        <v>5</v>
      </c>
      <c r="C206" s="40" t="s">
        <v>132</v>
      </c>
      <c r="D206" s="49">
        <v>31</v>
      </c>
      <c r="E206" s="40" t="s">
        <v>92</v>
      </c>
      <c r="F206" s="50" t="s">
        <v>64</v>
      </c>
      <c r="G206" s="65" t="s">
        <v>29</v>
      </c>
      <c r="AL206" s="17"/>
      <c r="AM206" s="55"/>
      <c r="AN206" s="56"/>
    </row>
    <row r="207" spans="1:40" x14ac:dyDescent="0.2">
      <c r="A207" s="51">
        <v>44470</v>
      </c>
      <c r="B207" s="39" t="s">
        <v>5</v>
      </c>
      <c r="C207" s="39" t="s">
        <v>132</v>
      </c>
      <c r="D207" s="52">
        <v>31</v>
      </c>
      <c r="E207" s="39" t="s">
        <v>92</v>
      </c>
      <c r="F207" s="53" t="s">
        <v>64</v>
      </c>
      <c r="G207" s="66" t="s">
        <v>29</v>
      </c>
      <c r="AL207" s="18"/>
      <c r="AM207" s="57"/>
      <c r="AN207" s="58"/>
    </row>
    <row r="208" spans="1:40" x14ac:dyDescent="0.2">
      <c r="A208" s="48">
        <v>44506</v>
      </c>
      <c r="B208" s="40" t="s">
        <v>5</v>
      </c>
      <c r="C208" s="40" t="s">
        <v>132</v>
      </c>
      <c r="D208" s="49">
        <v>31</v>
      </c>
      <c r="E208" s="40" t="s">
        <v>92</v>
      </c>
      <c r="F208" s="50" t="s">
        <v>64</v>
      </c>
      <c r="G208" s="65" t="s">
        <v>29</v>
      </c>
      <c r="AL208" s="17"/>
      <c r="AM208" s="55"/>
      <c r="AN208" s="56"/>
    </row>
    <row r="209" spans="1:40" x14ac:dyDescent="0.2">
      <c r="A209" s="51">
        <v>44506</v>
      </c>
      <c r="B209" s="39" t="s">
        <v>5</v>
      </c>
      <c r="C209" s="39" t="s">
        <v>132</v>
      </c>
      <c r="D209" s="52">
        <v>31</v>
      </c>
      <c r="E209" s="39" t="s">
        <v>92</v>
      </c>
      <c r="F209" s="53" t="s">
        <v>64</v>
      </c>
      <c r="G209" s="66" t="s">
        <v>29</v>
      </c>
      <c r="AL209" s="18"/>
      <c r="AM209" s="57"/>
      <c r="AN209" s="58"/>
    </row>
    <row r="210" spans="1:40" x14ac:dyDescent="0.2">
      <c r="A210" s="48">
        <v>44539</v>
      </c>
      <c r="B210" s="40" t="s">
        <v>5</v>
      </c>
      <c r="C210" s="40" t="s">
        <v>132</v>
      </c>
      <c r="D210" s="49">
        <v>31</v>
      </c>
      <c r="E210" s="40" t="s">
        <v>92</v>
      </c>
      <c r="F210" s="50" t="s">
        <v>64</v>
      </c>
      <c r="G210" s="65" t="s">
        <v>29</v>
      </c>
      <c r="AL210" s="17"/>
      <c r="AM210" s="55"/>
      <c r="AN210" s="56"/>
    </row>
    <row r="211" spans="1:40" x14ac:dyDescent="0.2">
      <c r="A211" s="51">
        <v>44488</v>
      </c>
      <c r="B211" s="39" t="s">
        <v>13</v>
      </c>
      <c r="C211" s="39" t="s">
        <v>133</v>
      </c>
      <c r="D211" s="52">
        <v>35.9</v>
      </c>
      <c r="E211" s="39" t="s">
        <v>34</v>
      </c>
      <c r="F211" s="53" t="s">
        <v>55</v>
      </c>
      <c r="G211" s="66" t="s">
        <v>29</v>
      </c>
      <c r="AL211" s="18"/>
      <c r="AM211" s="57"/>
      <c r="AN211" s="58"/>
    </row>
    <row r="212" spans="1:40" x14ac:dyDescent="0.2">
      <c r="A212" s="48">
        <v>44278</v>
      </c>
      <c r="B212" s="40" t="s">
        <v>15</v>
      </c>
      <c r="C212" s="40" t="s">
        <v>133</v>
      </c>
      <c r="D212" s="49">
        <v>50.26</v>
      </c>
      <c r="E212" s="40" t="s">
        <v>34</v>
      </c>
      <c r="F212" s="50" t="s">
        <v>53</v>
      </c>
      <c r="G212" s="65" t="s">
        <v>29</v>
      </c>
      <c r="AL212" s="17"/>
      <c r="AM212" s="55"/>
      <c r="AN212" s="56"/>
    </row>
    <row r="213" spans="1:40" x14ac:dyDescent="0.2">
      <c r="A213" s="51">
        <v>44534</v>
      </c>
      <c r="B213" s="39" t="s">
        <v>15</v>
      </c>
      <c r="C213" s="39" t="s">
        <v>133</v>
      </c>
      <c r="D213" s="52">
        <v>50.26</v>
      </c>
      <c r="E213" s="39" t="s">
        <v>34</v>
      </c>
      <c r="F213" s="53" t="s">
        <v>53</v>
      </c>
      <c r="G213" s="66" t="s">
        <v>29</v>
      </c>
      <c r="AL213" s="18"/>
      <c r="AM213" s="57"/>
      <c r="AN213" s="58"/>
    </row>
    <row r="214" spans="1:40" x14ac:dyDescent="0.2">
      <c r="A214" s="48">
        <v>44534</v>
      </c>
      <c r="B214" s="40" t="s">
        <v>13</v>
      </c>
      <c r="C214" s="40" t="s">
        <v>133</v>
      </c>
      <c r="D214" s="49">
        <v>71.8</v>
      </c>
      <c r="E214" s="40" t="s">
        <v>34</v>
      </c>
      <c r="F214" s="50" t="s">
        <v>54</v>
      </c>
      <c r="G214" s="65" t="s">
        <v>29</v>
      </c>
      <c r="AL214" s="17"/>
      <c r="AM214" s="55"/>
      <c r="AN214" s="56"/>
    </row>
    <row r="215" spans="1:40" x14ac:dyDescent="0.2">
      <c r="A215" s="51">
        <v>44431</v>
      </c>
      <c r="B215" s="39" t="s">
        <v>5</v>
      </c>
      <c r="C215" s="39" t="s">
        <v>134</v>
      </c>
      <c r="D215" s="52">
        <v>28</v>
      </c>
      <c r="E215" s="39" t="s">
        <v>93</v>
      </c>
      <c r="F215" s="53" t="s">
        <v>64</v>
      </c>
      <c r="G215" s="66" t="s">
        <v>29</v>
      </c>
      <c r="AL215" s="18"/>
      <c r="AM215" s="57"/>
      <c r="AN215" s="58"/>
    </row>
    <row r="216" spans="1:40" x14ac:dyDescent="0.2">
      <c r="A216" s="48">
        <v>44491</v>
      </c>
      <c r="B216" s="40" t="s">
        <v>5</v>
      </c>
      <c r="C216" s="40" t="s">
        <v>134</v>
      </c>
      <c r="D216" s="49">
        <v>28</v>
      </c>
      <c r="E216" s="40" t="s">
        <v>93</v>
      </c>
      <c r="F216" s="50" t="s">
        <v>64</v>
      </c>
      <c r="G216" s="65" t="s">
        <v>29</v>
      </c>
      <c r="AL216" s="17"/>
      <c r="AM216" s="55"/>
      <c r="AN216" s="56"/>
    </row>
    <row r="217" spans="1:40" x14ac:dyDescent="0.2">
      <c r="A217" s="51">
        <v>44515</v>
      </c>
      <c r="B217" s="39" t="s">
        <v>5</v>
      </c>
      <c r="C217" s="39" t="s">
        <v>134</v>
      </c>
      <c r="D217" s="52">
        <v>28</v>
      </c>
      <c r="E217" s="39" t="s">
        <v>93</v>
      </c>
      <c r="F217" s="53" t="s">
        <v>64</v>
      </c>
      <c r="G217" s="66" t="s">
        <v>29</v>
      </c>
      <c r="AL217" s="18"/>
      <c r="AM217" s="57"/>
      <c r="AN217" s="58"/>
    </row>
    <row r="218" spans="1:40" x14ac:dyDescent="0.2">
      <c r="A218" s="48">
        <v>44515</v>
      </c>
      <c r="B218" s="40" t="s">
        <v>5</v>
      </c>
      <c r="C218" s="40" t="s">
        <v>134</v>
      </c>
      <c r="D218" s="49">
        <v>28</v>
      </c>
      <c r="E218" s="40" t="s">
        <v>93</v>
      </c>
      <c r="F218" s="50" t="s">
        <v>64</v>
      </c>
      <c r="G218" s="65" t="s">
        <v>29</v>
      </c>
      <c r="AL218" s="17"/>
      <c r="AM218" s="55"/>
      <c r="AN218" s="56"/>
    </row>
    <row r="219" spans="1:40" x14ac:dyDescent="0.2">
      <c r="A219" s="51">
        <v>44638</v>
      </c>
      <c r="B219" s="39" t="s">
        <v>129</v>
      </c>
      <c r="C219" s="39" t="s">
        <v>134</v>
      </c>
      <c r="D219" s="52">
        <v>23.6</v>
      </c>
      <c r="E219" s="39" t="s">
        <v>93</v>
      </c>
      <c r="F219" s="53" t="s">
        <v>69</v>
      </c>
      <c r="G219" s="66" t="s">
        <v>29</v>
      </c>
      <c r="AL219" s="18"/>
      <c r="AM219" s="57"/>
      <c r="AN219" s="58"/>
    </row>
    <row r="220" spans="1:40" x14ac:dyDescent="0.2">
      <c r="A220" s="48">
        <v>44361</v>
      </c>
      <c r="B220" s="40" t="s">
        <v>16</v>
      </c>
      <c r="C220" s="40" t="s">
        <v>134</v>
      </c>
      <c r="D220" s="49">
        <v>20</v>
      </c>
      <c r="E220" s="40" t="s">
        <v>93</v>
      </c>
      <c r="F220" s="50" t="s">
        <v>21</v>
      </c>
      <c r="G220" s="65" t="s">
        <v>29</v>
      </c>
      <c r="AL220" s="17"/>
      <c r="AM220" s="55"/>
      <c r="AN220" s="56"/>
    </row>
    <row r="221" spans="1:40" x14ac:dyDescent="0.2">
      <c r="A221" s="51">
        <v>44313</v>
      </c>
      <c r="B221" s="39" t="s">
        <v>15</v>
      </c>
      <c r="C221" s="39" t="s">
        <v>134</v>
      </c>
      <c r="D221" s="52">
        <v>19</v>
      </c>
      <c r="E221" s="39" t="s">
        <v>93</v>
      </c>
      <c r="F221" s="53" t="s">
        <v>53</v>
      </c>
      <c r="G221" s="66" t="s">
        <v>29</v>
      </c>
      <c r="AL221" s="18"/>
      <c r="AM221" s="57"/>
      <c r="AN221" s="58"/>
    </row>
    <row r="222" spans="1:40" x14ac:dyDescent="0.2">
      <c r="A222" s="48">
        <v>44313</v>
      </c>
      <c r="B222" s="40" t="s">
        <v>13</v>
      </c>
      <c r="C222" s="40" t="s">
        <v>134</v>
      </c>
      <c r="D222" s="49">
        <v>30</v>
      </c>
      <c r="E222" s="40" t="s">
        <v>93</v>
      </c>
      <c r="F222" s="50" t="s">
        <v>54</v>
      </c>
      <c r="G222" s="65" t="s">
        <v>29</v>
      </c>
      <c r="AL222" s="17"/>
      <c r="AM222" s="55"/>
      <c r="AN222" s="56"/>
    </row>
    <row r="223" spans="1:40" x14ac:dyDescent="0.2">
      <c r="A223" s="51">
        <v>44313</v>
      </c>
      <c r="B223" s="39" t="s">
        <v>13</v>
      </c>
      <c r="C223" s="39" t="s">
        <v>134</v>
      </c>
      <c r="D223" s="52">
        <v>0</v>
      </c>
      <c r="E223" s="39" t="s">
        <v>93</v>
      </c>
      <c r="F223" s="53" t="s">
        <v>54</v>
      </c>
      <c r="G223" s="66" t="s">
        <v>29</v>
      </c>
      <c r="AL223" s="18"/>
      <c r="AM223" s="57"/>
      <c r="AN223" s="58"/>
    </row>
    <row r="224" spans="1:40" x14ac:dyDescent="0.2">
      <c r="A224" s="48">
        <v>44313</v>
      </c>
      <c r="B224" s="40" t="s">
        <v>13</v>
      </c>
      <c r="C224" s="40" t="s">
        <v>134</v>
      </c>
      <c r="D224" s="49">
        <v>30</v>
      </c>
      <c r="E224" s="40" t="s">
        <v>93</v>
      </c>
      <c r="F224" s="50" t="s">
        <v>54</v>
      </c>
      <c r="G224" s="65" t="s">
        <v>29</v>
      </c>
      <c r="AL224" s="17"/>
      <c r="AM224" s="55"/>
      <c r="AN224" s="56"/>
    </row>
    <row r="225" spans="1:40" x14ac:dyDescent="0.2">
      <c r="A225" s="51">
        <v>44544</v>
      </c>
      <c r="B225" s="39" t="s">
        <v>60</v>
      </c>
      <c r="C225" s="39" t="s">
        <v>45</v>
      </c>
      <c r="D225" s="52">
        <v>24</v>
      </c>
      <c r="E225" s="39" t="s">
        <v>35</v>
      </c>
      <c r="F225" s="53" t="s">
        <v>59</v>
      </c>
      <c r="G225" s="66" t="s">
        <v>29</v>
      </c>
      <c r="AL225" s="18"/>
      <c r="AM225" s="57"/>
      <c r="AN225" s="58"/>
    </row>
    <row r="226" spans="1:40" x14ac:dyDescent="0.2">
      <c r="A226" s="48">
        <v>44347</v>
      </c>
      <c r="B226" s="40" t="s">
        <v>13</v>
      </c>
      <c r="C226" s="40" t="s">
        <v>135</v>
      </c>
      <c r="D226" s="49">
        <v>33</v>
      </c>
      <c r="E226" s="40" t="s">
        <v>97</v>
      </c>
      <c r="F226" s="50" t="s">
        <v>51</v>
      </c>
      <c r="G226" s="65" t="s">
        <v>29</v>
      </c>
      <c r="AL226" s="17"/>
      <c r="AM226" s="55"/>
      <c r="AN226" s="56"/>
    </row>
    <row r="227" spans="1:40" x14ac:dyDescent="0.2">
      <c r="A227" s="51">
        <v>44501</v>
      </c>
      <c r="B227" s="39" t="s">
        <v>13</v>
      </c>
      <c r="C227" s="39" t="s">
        <v>135</v>
      </c>
      <c r="D227" s="52">
        <v>33</v>
      </c>
      <c r="E227" s="39" t="s">
        <v>97</v>
      </c>
      <c r="F227" s="53" t="s">
        <v>51</v>
      </c>
      <c r="G227" s="66" t="s">
        <v>29</v>
      </c>
      <c r="AL227" s="18"/>
      <c r="AM227" s="57"/>
      <c r="AN227" s="58"/>
    </row>
    <row r="228" spans="1:40" x14ac:dyDescent="0.2">
      <c r="A228" s="67">
        <v>44543</v>
      </c>
      <c r="B228" s="40" t="s">
        <v>13</v>
      </c>
      <c r="C228" s="40" t="s">
        <v>135</v>
      </c>
      <c r="D228" s="49">
        <v>33</v>
      </c>
      <c r="E228" s="40" t="s">
        <v>97</v>
      </c>
      <c r="F228" s="50" t="s">
        <v>51</v>
      </c>
      <c r="G228" s="65" t="s">
        <v>29</v>
      </c>
      <c r="AL228" s="17"/>
      <c r="AM228" s="55"/>
      <c r="AN228" s="56"/>
    </row>
    <row r="229" spans="1:40" x14ac:dyDescent="0.2">
      <c r="A229" s="51">
        <v>44425</v>
      </c>
      <c r="B229" s="39" t="s">
        <v>13</v>
      </c>
      <c r="C229" s="39" t="s">
        <v>136</v>
      </c>
      <c r="D229" s="52">
        <v>33</v>
      </c>
      <c r="E229" s="39" t="s">
        <v>97</v>
      </c>
      <c r="F229" s="53" t="s">
        <v>51</v>
      </c>
      <c r="G229" s="66" t="s">
        <v>29</v>
      </c>
      <c r="AL229" s="18"/>
      <c r="AM229" s="57"/>
      <c r="AN229" s="58"/>
    </row>
    <row r="230" spans="1:40" x14ac:dyDescent="0.2">
      <c r="A230" s="48">
        <v>44308</v>
      </c>
      <c r="B230" s="40" t="s">
        <v>13</v>
      </c>
      <c r="C230" s="40" t="s">
        <v>136</v>
      </c>
      <c r="D230" s="49">
        <v>33</v>
      </c>
      <c r="E230" s="40" t="s">
        <v>97</v>
      </c>
      <c r="F230" s="50" t="s">
        <v>51</v>
      </c>
      <c r="G230" s="65" t="s">
        <v>29</v>
      </c>
      <c r="AL230" s="17"/>
      <c r="AM230" s="55"/>
      <c r="AN230" s="56"/>
    </row>
    <row r="231" spans="1:40" x14ac:dyDescent="0.2">
      <c r="A231" s="51">
        <v>44466</v>
      </c>
      <c r="B231" s="39" t="s">
        <v>13</v>
      </c>
      <c r="C231" s="39" t="s">
        <v>136</v>
      </c>
      <c r="D231" s="52">
        <v>33</v>
      </c>
      <c r="E231" s="39" t="s">
        <v>97</v>
      </c>
      <c r="F231" s="53" t="s">
        <v>51</v>
      </c>
      <c r="G231" s="66" t="s">
        <v>29</v>
      </c>
      <c r="AL231" s="18"/>
      <c r="AM231" s="57"/>
      <c r="AN231" s="58"/>
    </row>
    <row r="232" spans="1:40" x14ac:dyDescent="0.2">
      <c r="A232" s="48">
        <v>44614</v>
      </c>
      <c r="B232" s="40" t="s">
        <v>13</v>
      </c>
      <c r="C232" s="40" t="s">
        <v>136</v>
      </c>
      <c r="D232" s="49">
        <v>33</v>
      </c>
      <c r="E232" s="40" t="s">
        <v>97</v>
      </c>
      <c r="F232" s="50" t="s">
        <v>51</v>
      </c>
      <c r="G232" s="65" t="s">
        <v>29</v>
      </c>
      <c r="AL232" s="17"/>
      <c r="AM232" s="55"/>
      <c r="AN232" s="56"/>
    </row>
    <row r="233" spans="1:40" x14ac:dyDescent="0.2">
      <c r="A233" s="51">
        <v>44534</v>
      </c>
      <c r="B233" s="39" t="s">
        <v>11</v>
      </c>
      <c r="C233" s="39" t="s">
        <v>136</v>
      </c>
      <c r="D233" s="52">
        <v>33</v>
      </c>
      <c r="E233" s="39" t="s">
        <v>97</v>
      </c>
      <c r="F233" s="53" t="s">
        <v>63</v>
      </c>
      <c r="G233" s="66" t="s">
        <v>29</v>
      </c>
      <c r="AL233" s="18"/>
      <c r="AM233" s="57"/>
      <c r="AN233" s="58"/>
    </row>
    <row r="234" spans="1:40" x14ac:dyDescent="0.2">
      <c r="A234" s="48">
        <v>44557</v>
      </c>
      <c r="B234" s="40" t="s">
        <v>11</v>
      </c>
      <c r="C234" s="40" t="s">
        <v>136</v>
      </c>
      <c r="D234" s="49">
        <v>33</v>
      </c>
      <c r="E234" s="40" t="s">
        <v>97</v>
      </c>
      <c r="F234" s="50" t="s">
        <v>63</v>
      </c>
      <c r="G234" s="65" t="s">
        <v>29</v>
      </c>
      <c r="AL234" s="17"/>
      <c r="AM234" s="55"/>
      <c r="AN234" s="56"/>
    </row>
    <row r="235" spans="1:40" x14ac:dyDescent="0.2">
      <c r="A235" s="51">
        <v>44638</v>
      </c>
      <c r="B235" s="39" t="s">
        <v>7</v>
      </c>
      <c r="C235" s="39" t="s">
        <v>137</v>
      </c>
      <c r="D235" s="52">
        <v>36</v>
      </c>
      <c r="E235" s="39" t="s">
        <v>99</v>
      </c>
      <c r="F235" s="53" t="s">
        <v>56</v>
      </c>
      <c r="G235" s="66" t="s">
        <v>29</v>
      </c>
      <c r="AL235" s="18"/>
      <c r="AM235" s="57"/>
      <c r="AN235" s="58"/>
    </row>
    <row r="236" spans="1:40" x14ac:dyDescent="0.2">
      <c r="A236" s="48">
        <v>44474</v>
      </c>
      <c r="B236" s="40" t="s">
        <v>13</v>
      </c>
      <c r="C236" s="40" t="s">
        <v>138</v>
      </c>
      <c r="D236" s="49">
        <v>31</v>
      </c>
      <c r="E236" s="40" t="s">
        <v>99</v>
      </c>
      <c r="F236" s="50" t="s">
        <v>58</v>
      </c>
      <c r="G236" s="65" t="s">
        <v>29</v>
      </c>
      <c r="AL236" s="17"/>
      <c r="AM236" s="55"/>
      <c r="AN236" s="56"/>
    </row>
    <row r="237" spans="1:40" x14ac:dyDescent="0.2">
      <c r="A237" s="51">
        <v>44516</v>
      </c>
      <c r="B237" s="39" t="s">
        <v>13</v>
      </c>
      <c r="C237" s="39" t="s">
        <v>138</v>
      </c>
      <c r="D237" s="52">
        <v>31</v>
      </c>
      <c r="E237" s="39" t="s">
        <v>99</v>
      </c>
      <c r="F237" s="53" t="s">
        <v>58</v>
      </c>
      <c r="G237" s="66" t="s">
        <v>29</v>
      </c>
      <c r="AL237" s="18"/>
      <c r="AM237" s="57"/>
      <c r="AN237" s="58"/>
    </row>
    <row r="238" spans="1:40" x14ac:dyDescent="0.2">
      <c r="A238" s="48">
        <v>44516</v>
      </c>
      <c r="B238" s="40" t="s">
        <v>13</v>
      </c>
      <c r="C238" s="40" t="s">
        <v>138</v>
      </c>
      <c r="D238" s="49">
        <v>31</v>
      </c>
      <c r="E238" s="40" t="s">
        <v>99</v>
      </c>
      <c r="F238" s="50" t="s">
        <v>58</v>
      </c>
      <c r="G238" s="65" t="s">
        <v>29</v>
      </c>
      <c r="AL238" s="17"/>
      <c r="AM238" s="55"/>
      <c r="AN238" s="56"/>
    </row>
    <row r="239" spans="1:40" x14ac:dyDescent="0.2">
      <c r="A239" s="51">
        <v>44261</v>
      </c>
      <c r="B239" s="39" t="s">
        <v>10</v>
      </c>
      <c r="C239" s="39" t="s">
        <v>138</v>
      </c>
      <c r="D239" s="52">
        <v>33</v>
      </c>
      <c r="E239" s="39" t="s">
        <v>99</v>
      </c>
      <c r="F239" s="53" t="s">
        <v>6</v>
      </c>
      <c r="G239" s="66" t="s">
        <v>29</v>
      </c>
      <c r="AL239" s="18"/>
      <c r="AM239" s="57"/>
      <c r="AN239" s="58"/>
    </row>
    <row r="240" spans="1:40" x14ac:dyDescent="0.2">
      <c r="A240" s="48">
        <v>44412</v>
      </c>
      <c r="B240" s="40" t="s">
        <v>10</v>
      </c>
      <c r="C240" s="40" t="s">
        <v>138</v>
      </c>
      <c r="D240" s="49">
        <v>31</v>
      </c>
      <c r="E240" s="40" t="s">
        <v>99</v>
      </c>
      <c r="F240" s="50" t="s">
        <v>6</v>
      </c>
      <c r="G240" s="65" t="s">
        <v>29</v>
      </c>
      <c r="AL240" s="17"/>
      <c r="AM240" s="55"/>
      <c r="AN240" s="56"/>
    </row>
    <row r="241" spans="1:40" x14ac:dyDescent="0.2">
      <c r="A241" s="51">
        <v>44599</v>
      </c>
      <c r="B241" s="39" t="s">
        <v>13</v>
      </c>
      <c r="C241" s="39" t="s">
        <v>137</v>
      </c>
      <c r="D241" s="52">
        <v>36</v>
      </c>
      <c r="E241" s="39" t="s">
        <v>99</v>
      </c>
      <c r="F241" s="53" t="s">
        <v>65</v>
      </c>
      <c r="G241" s="66" t="s">
        <v>29</v>
      </c>
      <c r="AL241" s="18"/>
      <c r="AM241" s="57"/>
      <c r="AN241" s="58"/>
    </row>
    <row r="242" spans="1:40" x14ac:dyDescent="0.2">
      <c r="A242" s="67">
        <v>44532</v>
      </c>
      <c r="B242" s="40" t="s">
        <v>13</v>
      </c>
      <c r="C242" s="40" t="s">
        <v>138</v>
      </c>
      <c r="D242" s="49">
        <v>31</v>
      </c>
      <c r="E242" s="40" t="s">
        <v>99</v>
      </c>
      <c r="F242" s="50" t="s">
        <v>51</v>
      </c>
      <c r="G242" s="65" t="s">
        <v>29</v>
      </c>
      <c r="AL242" s="17"/>
      <c r="AM242" s="55"/>
      <c r="AN242" s="56"/>
    </row>
    <row r="243" spans="1:40" x14ac:dyDescent="0.2">
      <c r="A243" s="51">
        <v>44491</v>
      </c>
      <c r="B243" s="39" t="s">
        <v>13</v>
      </c>
      <c r="C243" s="39" t="s">
        <v>138</v>
      </c>
      <c r="D243" s="52">
        <v>31</v>
      </c>
      <c r="E243" s="39" t="s">
        <v>99</v>
      </c>
      <c r="F243" s="53" t="s">
        <v>55</v>
      </c>
      <c r="G243" s="66" t="s">
        <v>29</v>
      </c>
      <c r="AL243" s="18"/>
      <c r="AM243" s="57"/>
      <c r="AN243" s="58"/>
    </row>
    <row r="244" spans="1:40" x14ac:dyDescent="0.2">
      <c r="A244" s="48">
        <v>44604</v>
      </c>
      <c r="B244" s="40" t="s">
        <v>62</v>
      </c>
      <c r="C244" s="40" t="s">
        <v>137</v>
      </c>
      <c r="D244" s="49">
        <v>36</v>
      </c>
      <c r="E244" s="40" t="s">
        <v>99</v>
      </c>
      <c r="F244" s="50" t="s">
        <v>61</v>
      </c>
      <c r="G244" s="65" t="s">
        <v>29</v>
      </c>
      <c r="AL244" s="17"/>
      <c r="AM244" s="55"/>
      <c r="AN244" s="56"/>
    </row>
    <row r="245" spans="1:40" x14ac:dyDescent="0.2">
      <c r="A245" s="51">
        <v>44278</v>
      </c>
      <c r="B245" s="39" t="s">
        <v>15</v>
      </c>
      <c r="C245" s="39" t="s">
        <v>138</v>
      </c>
      <c r="D245" s="52">
        <v>31</v>
      </c>
      <c r="E245" s="39" t="s">
        <v>99</v>
      </c>
      <c r="F245" s="53" t="s">
        <v>53</v>
      </c>
      <c r="G245" s="66" t="s">
        <v>29</v>
      </c>
      <c r="AL245" s="18"/>
      <c r="AM245" s="57"/>
      <c r="AN245" s="58"/>
    </row>
    <row r="246" spans="1:40" x14ac:dyDescent="0.2">
      <c r="A246" s="48">
        <v>44539</v>
      </c>
      <c r="B246" s="40" t="s">
        <v>13</v>
      </c>
      <c r="C246" s="40" t="s">
        <v>138</v>
      </c>
      <c r="D246" s="49">
        <v>31</v>
      </c>
      <c r="E246" s="40" t="s">
        <v>99</v>
      </c>
      <c r="F246" s="50" t="s">
        <v>73</v>
      </c>
      <c r="G246" s="65" t="s">
        <v>29</v>
      </c>
      <c r="AL246" s="17"/>
      <c r="AM246" s="55"/>
      <c r="AN246" s="56"/>
    </row>
    <row r="247" spans="1:40" x14ac:dyDescent="0.2">
      <c r="A247" s="51">
        <v>44541</v>
      </c>
      <c r="B247" s="39" t="s">
        <v>13</v>
      </c>
      <c r="C247" s="39" t="s">
        <v>138</v>
      </c>
      <c r="D247" s="52">
        <v>31</v>
      </c>
      <c r="E247" s="39" t="s">
        <v>99</v>
      </c>
      <c r="F247" s="53" t="s">
        <v>54</v>
      </c>
      <c r="G247" s="66" t="s">
        <v>29</v>
      </c>
      <c r="AL247" s="18"/>
      <c r="AM247" s="57"/>
      <c r="AN247" s="58"/>
    </row>
    <row r="248" spans="1:40" x14ac:dyDescent="0.2">
      <c r="A248" s="48">
        <v>44410</v>
      </c>
      <c r="B248" s="40" t="s">
        <v>5</v>
      </c>
      <c r="C248" s="40" t="s">
        <v>139</v>
      </c>
      <c r="D248" s="49">
        <v>31</v>
      </c>
      <c r="E248" s="40" t="s">
        <v>102</v>
      </c>
      <c r="F248" s="50" t="s">
        <v>64</v>
      </c>
      <c r="G248" s="65" t="s">
        <v>29</v>
      </c>
      <c r="AL248" s="17"/>
      <c r="AM248" s="55"/>
      <c r="AN248" s="56"/>
    </row>
    <row r="249" spans="1:40" x14ac:dyDescent="0.2">
      <c r="A249" s="51">
        <v>44436</v>
      </c>
      <c r="B249" s="39" t="s">
        <v>5</v>
      </c>
      <c r="C249" s="39" t="s">
        <v>139</v>
      </c>
      <c r="D249" s="52">
        <v>31</v>
      </c>
      <c r="E249" s="39" t="s">
        <v>102</v>
      </c>
      <c r="F249" s="53" t="s">
        <v>64</v>
      </c>
      <c r="G249" s="66" t="s">
        <v>29</v>
      </c>
      <c r="AL249" s="18"/>
      <c r="AM249" s="57"/>
      <c r="AN249" s="58"/>
    </row>
    <row r="250" spans="1:40" x14ac:dyDescent="0.2">
      <c r="A250" s="48">
        <v>44470</v>
      </c>
      <c r="B250" s="40" t="s">
        <v>5</v>
      </c>
      <c r="C250" s="40" t="s">
        <v>139</v>
      </c>
      <c r="D250" s="49">
        <v>31</v>
      </c>
      <c r="E250" s="40" t="s">
        <v>102</v>
      </c>
      <c r="F250" s="50" t="s">
        <v>64</v>
      </c>
      <c r="G250" s="65" t="s">
        <v>29</v>
      </c>
      <c r="AL250" s="17"/>
      <c r="AM250" s="55"/>
      <c r="AN250" s="56"/>
    </row>
    <row r="251" spans="1:40" x14ac:dyDescent="0.2">
      <c r="A251" s="51">
        <v>44506</v>
      </c>
      <c r="B251" s="39" t="s">
        <v>5</v>
      </c>
      <c r="C251" s="39" t="s">
        <v>139</v>
      </c>
      <c r="D251" s="52">
        <v>31</v>
      </c>
      <c r="E251" s="39" t="s">
        <v>102</v>
      </c>
      <c r="F251" s="53" t="s">
        <v>64</v>
      </c>
      <c r="G251" s="66" t="s">
        <v>29</v>
      </c>
      <c r="AL251" s="18"/>
      <c r="AM251" s="57"/>
      <c r="AN251" s="58"/>
    </row>
    <row r="252" spans="1:40" x14ac:dyDescent="0.2">
      <c r="A252" s="48">
        <v>44506</v>
      </c>
      <c r="B252" s="40" t="s">
        <v>5</v>
      </c>
      <c r="C252" s="40" t="s">
        <v>139</v>
      </c>
      <c r="D252" s="49">
        <v>31</v>
      </c>
      <c r="E252" s="40" t="s">
        <v>102</v>
      </c>
      <c r="F252" s="50" t="s">
        <v>64</v>
      </c>
      <c r="G252" s="65" t="s">
        <v>29</v>
      </c>
      <c r="AL252" s="17"/>
      <c r="AM252" s="55"/>
      <c r="AN252" s="56"/>
    </row>
    <row r="253" spans="1:40" x14ac:dyDescent="0.2">
      <c r="A253" s="51">
        <v>44539</v>
      </c>
      <c r="B253" s="39" t="s">
        <v>5</v>
      </c>
      <c r="C253" s="39" t="s">
        <v>139</v>
      </c>
      <c r="D253" s="52">
        <v>31</v>
      </c>
      <c r="E253" s="39" t="s">
        <v>102</v>
      </c>
      <c r="F253" s="53" t="s">
        <v>64</v>
      </c>
      <c r="G253" s="66" t="s">
        <v>29</v>
      </c>
      <c r="AL253" s="18"/>
      <c r="AM253" s="57"/>
      <c r="AN253" s="58"/>
    </row>
    <row r="254" spans="1:40" x14ac:dyDescent="0.2">
      <c r="A254" s="48">
        <v>44638</v>
      </c>
      <c r="B254" s="40" t="s">
        <v>7</v>
      </c>
      <c r="C254" s="40" t="s">
        <v>140</v>
      </c>
      <c r="D254" s="49">
        <v>55</v>
      </c>
      <c r="E254" s="40" t="s">
        <v>36</v>
      </c>
      <c r="F254" s="50" t="s">
        <v>56</v>
      </c>
      <c r="G254" s="65" t="s">
        <v>29</v>
      </c>
      <c r="AL254" s="17"/>
      <c r="AM254" s="55"/>
      <c r="AN254" s="56"/>
    </row>
    <row r="255" spans="1:40" x14ac:dyDescent="0.2">
      <c r="A255" s="51">
        <v>44271</v>
      </c>
      <c r="B255" s="39" t="s">
        <v>8</v>
      </c>
      <c r="C255" s="39" t="s">
        <v>140</v>
      </c>
      <c r="D255" s="52">
        <v>75</v>
      </c>
      <c r="E255" s="39" t="s">
        <v>36</v>
      </c>
      <c r="F255" s="53" t="s">
        <v>52</v>
      </c>
      <c r="G255" s="66" t="s">
        <v>29</v>
      </c>
      <c r="AL255" s="18"/>
      <c r="AM255" s="57"/>
      <c r="AN255" s="58"/>
    </row>
    <row r="256" spans="1:40" x14ac:dyDescent="0.2">
      <c r="A256" s="48">
        <v>44597</v>
      </c>
      <c r="B256" s="40" t="s">
        <v>10</v>
      </c>
      <c r="C256" s="40" t="s">
        <v>141</v>
      </c>
      <c r="D256" s="49">
        <v>31</v>
      </c>
      <c r="E256" s="40" t="s">
        <v>37</v>
      </c>
      <c r="F256" s="50" t="s">
        <v>6</v>
      </c>
      <c r="G256" s="65" t="s">
        <v>29</v>
      </c>
      <c r="AL256" s="17"/>
      <c r="AM256" s="55"/>
      <c r="AN256" s="56"/>
    </row>
    <row r="257" spans="1:40" x14ac:dyDescent="0.2">
      <c r="A257" s="51">
        <v>44329</v>
      </c>
      <c r="B257" s="39" t="s">
        <v>10</v>
      </c>
      <c r="C257" s="39" t="s">
        <v>141</v>
      </c>
      <c r="D257" s="52">
        <v>31</v>
      </c>
      <c r="E257" s="39" t="s">
        <v>37</v>
      </c>
      <c r="F257" s="53" t="s">
        <v>6</v>
      </c>
      <c r="G257" s="66" t="s">
        <v>29</v>
      </c>
      <c r="AL257" s="18"/>
      <c r="AM257" s="57"/>
      <c r="AN257" s="58"/>
    </row>
    <row r="258" spans="1:40" x14ac:dyDescent="0.2">
      <c r="A258" s="48">
        <v>44411</v>
      </c>
      <c r="B258" s="40" t="s">
        <v>10</v>
      </c>
      <c r="C258" s="40" t="s">
        <v>141</v>
      </c>
      <c r="D258" s="49">
        <v>31</v>
      </c>
      <c r="E258" s="40" t="s">
        <v>37</v>
      </c>
      <c r="F258" s="50" t="s">
        <v>6</v>
      </c>
      <c r="G258" s="65" t="s">
        <v>29</v>
      </c>
      <c r="AL258" s="17"/>
      <c r="AM258" s="55"/>
      <c r="AN258" s="56"/>
    </row>
    <row r="259" spans="1:40" x14ac:dyDescent="0.2">
      <c r="A259" s="51">
        <v>44522</v>
      </c>
      <c r="B259" s="39" t="s">
        <v>10</v>
      </c>
      <c r="C259" s="39" t="s">
        <v>141</v>
      </c>
      <c r="D259" s="52">
        <v>31</v>
      </c>
      <c r="E259" s="39" t="s">
        <v>37</v>
      </c>
      <c r="F259" s="53" t="s">
        <v>6</v>
      </c>
      <c r="G259" s="66" t="s">
        <v>29</v>
      </c>
      <c r="AL259" s="18"/>
      <c r="AM259" s="57"/>
      <c r="AN259" s="58"/>
    </row>
    <row r="260" spans="1:40" x14ac:dyDescent="0.2">
      <c r="A260" s="48">
        <v>44545</v>
      </c>
      <c r="B260" s="40" t="s">
        <v>10</v>
      </c>
      <c r="C260" s="40" t="s">
        <v>141</v>
      </c>
      <c r="D260" s="49">
        <v>33</v>
      </c>
      <c r="E260" s="40" t="s">
        <v>37</v>
      </c>
      <c r="F260" s="50" t="s">
        <v>6</v>
      </c>
      <c r="G260" s="65" t="s">
        <v>29</v>
      </c>
      <c r="AL260" s="17"/>
      <c r="AM260" s="55"/>
      <c r="AN260" s="56"/>
    </row>
    <row r="261" spans="1:40" x14ac:dyDescent="0.2">
      <c r="A261" s="51">
        <v>44370</v>
      </c>
      <c r="B261" s="39" t="s">
        <v>10</v>
      </c>
      <c r="C261" s="39" t="s">
        <v>141</v>
      </c>
      <c r="D261" s="52">
        <v>31</v>
      </c>
      <c r="E261" s="39" t="s">
        <v>37</v>
      </c>
      <c r="F261" s="53" t="s">
        <v>6</v>
      </c>
      <c r="G261" s="66" t="s">
        <v>29</v>
      </c>
      <c r="AL261" s="18"/>
      <c r="AM261" s="57"/>
      <c r="AN261" s="58"/>
    </row>
    <row r="262" spans="1:40" x14ac:dyDescent="0.2">
      <c r="A262" s="48">
        <v>44294</v>
      </c>
      <c r="B262" s="40" t="s">
        <v>8</v>
      </c>
      <c r="C262" s="40" t="s">
        <v>142</v>
      </c>
      <c r="D262" s="49">
        <v>33</v>
      </c>
      <c r="E262" s="40" t="s">
        <v>104</v>
      </c>
      <c r="F262" s="50" t="s">
        <v>52</v>
      </c>
      <c r="G262" s="65" t="s">
        <v>29</v>
      </c>
      <c r="AL262" s="17"/>
      <c r="AM262" s="55"/>
      <c r="AN262" s="56"/>
    </row>
    <row r="263" spans="1:40" x14ac:dyDescent="0.2">
      <c r="A263" s="51">
        <v>44330</v>
      </c>
      <c r="B263" s="39" t="s">
        <v>8</v>
      </c>
      <c r="C263" s="39" t="s">
        <v>142</v>
      </c>
      <c r="D263" s="52">
        <v>33</v>
      </c>
      <c r="E263" s="39" t="s">
        <v>104</v>
      </c>
      <c r="F263" s="53" t="s">
        <v>52</v>
      </c>
      <c r="G263" s="66" t="s">
        <v>29</v>
      </c>
      <c r="AL263" s="18"/>
      <c r="AM263" s="57"/>
      <c r="AN263" s="58"/>
    </row>
    <row r="264" spans="1:40" x14ac:dyDescent="0.2">
      <c r="A264" s="48">
        <v>44364</v>
      </c>
      <c r="B264" s="40" t="s">
        <v>8</v>
      </c>
      <c r="C264" s="40" t="s">
        <v>142</v>
      </c>
      <c r="D264" s="49">
        <v>33</v>
      </c>
      <c r="E264" s="40" t="s">
        <v>104</v>
      </c>
      <c r="F264" s="50" t="s">
        <v>52</v>
      </c>
      <c r="G264" s="65" t="s">
        <v>29</v>
      </c>
      <c r="AL264" s="17"/>
      <c r="AM264" s="55"/>
      <c r="AN264" s="56"/>
    </row>
    <row r="265" spans="1:40" x14ac:dyDescent="0.2">
      <c r="A265" s="51">
        <v>44454</v>
      </c>
      <c r="B265" s="39" t="s">
        <v>8</v>
      </c>
      <c r="C265" s="39" t="s">
        <v>142</v>
      </c>
      <c r="D265" s="52">
        <v>33</v>
      </c>
      <c r="E265" s="39" t="s">
        <v>104</v>
      </c>
      <c r="F265" s="53" t="s">
        <v>52</v>
      </c>
      <c r="G265" s="66" t="s">
        <v>29</v>
      </c>
      <c r="AL265" s="18"/>
      <c r="AM265" s="57"/>
      <c r="AN265" s="58"/>
    </row>
    <row r="266" spans="1:40" x14ac:dyDescent="0.2">
      <c r="A266" s="48">
        <v>44505</v>
      </c>
      <c r="B266" s="40" t="s">
        <v>8</v>
      </c>
      <c r="C266" s="40" t="s">
        <v>142</v>
      </c>
      <c r="D266" s="49">
        <v>33</v>
      </c>
      <c r="E266" s="40" t="s">
        <v>104</v>
      </c>
      <c r="F266" s="50" t="s">
        <v>52</v>
      </c>
      <c r="G266" s="65" t="s">
        <v>29</v>
      </c>
      <c r="AL266" s="17"/>
      <c r="AM266" s="55"/>
      <c r="AN266" s="56"/>
    </row>
    <row r="267" spans="1:40" x14ac:dyDescent="0.2">
      <c r="A267" s="51">
        <v>44505</v>
      </c>
      <c r="B267" s="39" t="s">
        <v>8</v>
      </c>
      <c r="C267" s="39" t="s">
        <v>142</v>
      </c>
      <c r="D267" s="52">
        <v>33</v>
      </c>
      <c r="E267" s="39" t="s">
        <v>104</v>
      </c>
      <c r="F267" s="53" t="s">
        <v>52</v>
      </c>
      <c r="G267" s="66" t="s">
        <v>29</v>
      </c>
      <c r="AL267" s="18"/>
      <c r="AM267" s="57"/>
      <c r="AN267" s="58"/>
    </row>
    <row r="268" spans="1:40" x14ac:dyDescent="0.2">
      <c r="A268" s="48">
        <v>44548</v>
      </c>
      <c r="B268" s="40" t="s">
        <v>8</v>
      </c>
      <c r="C268" s="40" t="s">
        <v>142</v>
      </c>
      <c r="D268" s="49">
        <v>33</v>
      </c>
      <c r="E268" s="40" t="s">
        <v>104</v>
      </c>
      <c r="F268" s="50" t="s">
        <v>52</v>
      </c>
      <c r="G268" s="65" t="s">
        <v>29</v>
      </c>
      <c r="AL268" s="17"/>
      <c r="AM268" s="55"/>
      <c r="AN268" s="56"/>
    </row>
    <row r="269" spans="1:40" x14ac:dyDescent="0.2">
      <c r="A269" s="51">
        <v>44624</v>
      </c>
      <c r="B269" s="39" t="s">
        <v>8</v>
      </c>
      <c r="C269" s="39" t="s">
        <v>142</v>
      </c>
      <c r="D269" s="52">
        <v>33</v>
      </c>
      <c r="E269" s="39" t="s">
        <v>104</v>
      </c>
      <c r="F269" s="53" t="s">
        <v>52</v>
      </c>
      <c r="G269" s="66" t="s">
        <v>29</v>
      </c>
      <c r="AL269" s="18"/>
      <c r="AM269" s="57"/>
      <c r="AN269" s="58"/>
    </row>
    <row r="270" spans="1:40" x14ac:dyDescent="0.2">
      <c r="A270" s="48">
        <v>44286</v>
      </c>
      <c r="B270" s="40" t="s">
        <v>10</v>
      </c>
      <c r="C270" s="40" t="s">
        <v>142</v>
      </c>
      <c r="D270" s="49">
        <v>33</v>
      </c>
      <c r="E270" s="40" t="s">
        <v>104</v>
      </c>
      <c r="F270" s="50" t="s">
        <v>6</v>
      </c>
      <c r="G270" s="65" t="s">
        <v>29</v>
      </c>
      <c r="AL270" s="17"/>
      <c r="AM270" s="55"/>
      <c r="AN270" s="56"/>
    </row>
    <row r="271" spans="1:40" x14ac:dyDescent="0.2">
      <c r="A271" s="51">
        <v>44286</v>
      </c>
      <c r="B271" s="39" t="s">
        <v>10</v>
      </c>
      <c r="C271" s="39" t="s">
        <v>142</v>
      </c>
      <c r="D271" s="52">
        <v>33</v>
      </c>
      <c r="E271" s="39" t="s">
        <v>104</v>
      </c>
      <c r="F271" s="53" t="s">
        <v>6</v>
      </c>
      <c r="G271" s="66" t="s">
        <v>29</v>
      </c>
      <c r="AL271" s="18"/>
      <c r="AM271" s="57"/>
      <c r="AN271" s="58"/>
    </row>
    <row r="272" spans="1:40" x14ac:dyDescent="0.2">
      <c r="A272" s="48">
        <v>44411</v>
      </c>
      <c r="B272" s="40" t="s">
        <v>10</v>
      </c>
      <c r="C272" s="40" t="s">
        <v>142</v>
      </c>
      <c r="D272" s="49">
        <v>33</v>
      </c>
      <c r="E272" s="40" t="s">
        <v>104</v>
      </c>
      <c r="F272" s="50" t="s">
        <v>6</v>
      </c>
      <c r="G272" s="65" t="s">
        <v>29</v>
      </c>
      <c r="AL272" s="17"/>
      <c r="AM272" s="55"/>
      <c r="AN272" s="56"/>
    </row>
    <row r="273" spans="1:40" x14ac:dyDescent="0.2">
      <c r="A273" s="51">
        <v>44448</v>
      </c>
      <c r="B273" s="39" t="s">
        <v>10</v>
      </c>
      <c r="C273" s="39" t="s">
        <v>142</v>
      </c>
      <c r="D273" s="52">
        <v>33</v>
      </c>
      <c r="E273" s="39" t="s">
        <v>104</v>
      </c>
      <c r="F273" s="53" t="s">
        <v>6</v>
      </c>
      <c r="G273" s="66" t="s">
        <v>29</v>
      </c>
      <c r="AL273" s="18"/>
      <c r="AM273" s="57"/>
      <c r="AN273" s="58"/>
    </row>
    <row r="274" spans="1:40" x14ac:dyDescent="0.2">
      <c r="A274" s="48">
        <v>44482</v>
      </c>
      <c r="B274" s="40" t="s">
        <v>10</v>
      </c>
      <c r="C274" s="40" t="s">
        <v>142</v>
      </c>
      <c r="D274" s="49">
        <v>39</v>
      </c>
      <c r="E274" s="40" t="s">
        <v>104</v>
      </c>
      <c r="F274" s="50" t="s">
        <v>6</v>
      </c>
      <c r="G274" s="65" t="s">
        <v>29</v>
      </c>
      <c r="AL274" s="17"/>
      <c r="AM274" s="55"/>
      <c r="AN274" s="56"/>
    </row>
    <row r="275" spans="1:40" x14ac:dyDescent="0.2">
      <c r="A275" s="51">
        <v>44545</v>
      </c>
      <c r="B275" s="39" t="s">
        <v>10</v>
      </c>
      <c r="C275" s="39" t="s">
        <v>142</v>
      </c>
      <c r="D275" s="52">
        <v>0</v>
      </c>
      <c r="E275" s="39" t="s">
        <v>104</v>
      </c>
      <c r="F275" s="53" t="s">
        <v>6</v>
      </c>
      <c r="G275" s="66" t="s">
        <v>29</v>
      </c>
      <c r="AL275" s="18"/>
      <c r="AM275" s="57"/>
      <c r="AN275" s="58"/>
    </row>
    <row r="276" spans="1:40" x14ac:dyDescent="0.2">
      <c r="A276" s="48">
        <v>44550</v>
      </c>
      <c r="B276" s="40" t="s">
        <v>10</v>
      </c>
      <c r="C276" s="40" t="s">
        <v>142</v>
      </c>
      <c r="D276" s="49">
        <v>33</v>
      </c>
      <c r="E276" s="40" t="s">
        <v>104</v>
      </c>
      <c r="F276" s="50" t="s">
        <v>6</v>
      </c>
      <c r="G276" s="65" t="s">
        <v>29</v>
      </c>
      <c r="AL276" s="17"/>
      <c r="AM276" s="55"/>
      <c r="AN276" s="56"/>
    </row>
    <row r="277" spans="1:40" x14ac:dyDescent="0.2">
      <c r="A277" s="51">
        <v>44600</v>
      </c>
      <c r="B277" s="39" t="s">
        <v>10</v>
      </c>
      <c r="C277" s="39" t="s">
        <v>142</v>
      </c>
      <c r="D277" s="52">
        <v>33</v>
      </c>
      <c r="E277" s="39" t="s">
        <v>104</v>
      </c>
      <c r="F277" s="53" t="s">
        <v>6</v>
      </c>
      <c r="G277" s="66" t="s">
        <v>29</v>
      </c>
      <c r="AL277" s="18"/>
      <c r="AM277" s="57"/>
      <c r="AN277" s="58"/>
    </row>
    <row r="278" spans="1:40" x14ac:dyDescent="0.2">
      <c r="A278" s="48">
        <v>44642</v>
      </c>
      <c r="B278" s="40" t="s">
        <v>10</v>
      </c>
      <c r="C278" s="40" t="s">
        <v>142</v>
      </c>
      <c r="D278" s="49">
        <v>33</v>
      </c>
      <c r="E278" s="40" t="s">
        <v>104</v>
      </c>
      <c r="F278" s="50" t="s">
        <v>6</v>
      </c>
      <c r="G278" s="65" t="s">
        <v>29</v>
      </c>
      <c r="AL278" s="17"/>
      <c r="AM278" s="55"/>
      <c r="AN278" s="56"/>
    </row>
    <row r="279" spans="1:40" x14ac:dyDescent="0.2">
      <c r="A279" s="51">
        <v>44643</v>
      </c>
      <c r="B279" s="39" t="s">
        <v>13</v>
      </c>
      <c r="C279" s="39" t="s">
        <v>142</v>
      </c>
      <c r="D279" s="52">
        <v>36</v>
      </c>
      <c r="E279" s="39" t="s">
        <v>104</v>
      </c>
      <c r="F279" s="53" t="s">
        <v>51</v>
      </c>
      <c r="G279" s="66" t="s">
        <v>29</v>
      </c>
      <c r="AL279" s="18"/>
      <c r="AM279" s="57"/>
      <c r="AN279" s="58"/>
    </row>
    <row r="280" spans="1:40" x14ac:dyDescent="0.2">
      <c r="A280" s="48">
        <v>44370</v>
      </c>
      <c r="B280" s="40" t="s">
        <v>10</v>
      </c>
      <c r="C280" s="40" t="s">
        <v>143</v>
      </c>
      <c r="D280" s="49">
        <v>55</v>
      </c>
      <c r="E280" s="40" t="s">
        <v>106</v>
      </c>
      <c r="F280" s="50" t="s">
        <v>6</v>
      </c>
      <c r="G280" s="65" t="s">
        <v>29</v>
      </c>
      <c r="AL280" s="17"/>
      <c r="AM280" s="55"/>
      <c r="AN280" s="56"/>
    </row>
    <row r="281" spans="1:40" x14ac:dyDescent="0.2">
      <c r="A281" s="51">
        <v>44411</v>
      </c>
      <c r="B281" s="39" t="s">
        <v>10</v>
      </c>
      <c r="C281" s="39" t="s">
        <v>143</v>
      </c>
      <c r="D281" s="52">
        <v>40</v>
      </c>
      <c r="E281" s="39" t="s">
        <v>106</v>
      </c>
      <c r="F281" s="53" t="s">
        <v>6</v>
      </c>
      <c r="G281" s="66" t="s">
        <v>29</v>
      </c>
      <c r="AL281" s="18"/>
      <c r="AM281" s="57"/>
      <c r="AN281" s="58"/>
    </row>
    <row r="282" spans="1:40" x14ac:dyDescent="0.2">
      <c r="A282" s="48">
        <v>44448</v>
      </c>
      <c r="B282" s="40" t="s">
        <v>10</v>
      </c>
      <c r="C282" s="40" t="s">
        <v>143</v>
      </c>
      <c r="D282" s="49">
        <v>40</v>
      </c>
      <c r="E282" s="40" t="s">
        <v>106</v>
      </c>
      <c r="F282" s="50" t="s">
        <v>6</v>
      </c>
      <c r="G282" s="65" t="s">
        <v>29</v>
      </c>
      <c r="AL282" s="17"/>
      <c r="AM282" s="55"/>
      <c r="AN282" s="56"/>
    </row>
    <row r="283" spans="1:40" x14ac:dyDescent="0.2">
      <c r="A283" s="51">
        <v>44482</v>
      </c>
      <c r="B283" s="39" t="s">
        <v>10</v>
      </c>
      <c r="C283" s="39" t="s">
        <v>143</v>
      </c>
      <c r="D283" s="52">
        <v>40</v>
      </c>
      <c r="E283" s="39" t="s">
        <v>106</v>
      </c>
      <c r="F283" s="53" t="s">
        <v>6</v>
      </c>
      <c r="G283" s="66" t="s">
        <v>29</v>
      </c>
      <c r="AL283" s="18"/>
      <c r="AM283" s="57"/>
      <c r="AN283" s="58"/>
    </row>
    <row r="284" spans="1:40" x14ac:dyDescent="0.2">
      <c r="A284" s="48">
        <v>44545</v>
      </c>
      <c r="B284" s="40" t="s">
        <v>10</v>
      </c>
      <c r="C284" s="40" t="s">
        <v>143</v>
      </c>
      <c r="D284" s="49">
        <v>70</v>
      </c>
      <c r="E284" s="40" t="s">
        <v>106</v>
      </c>
      <c r="F284" s="50" t="s">
        <v>6</v>
      </c>
      <c r="G284" s="65" t="s">
        <v>29</v>
      </c>
      <c r="AL284" s="17"/>
      <c r="AM284" s="55"/>
      <c r="AN284" s="56"/>
    </row>
    <row r="285" spans="1:40" x14ac:dyDescent="0.2">
      <c r="A285" s="51">
        <v>44550</v>
      </c>
      <c r="B285" s="39" t="s">
        <v>10</v>
      </c>
      <c r="C285" s="39" t="s">
        <v>143</v>
      </c>
      <c r="D285" s="52">
        <v>44</v>
      </c>
      <c r="E285" s="39" t="s">
        <v>106</v>
      </c>
      <c r="F285" s="53" t="s">
        <v>6</v>
      </c>
      <c r="G285" s="66" t="s">
        <v>29</v>
      </c>
      <c r="AL285" s="18"/>
      <c r="AM285" s="57"/>
      <c r="AN285" s="58"/>
    </row>
    <row r="286" spans="1:40" x14ac:dyDescent="0.2">
      <c r="A286" s="48">
        <v>44600</v>
      </c>
      <c r="B286" s="40" t="s">
        <v>10</v>
      </c>
      <c r="C286" s="40" t="s">
        <v>143</v>
      </c>
      <c r="D286" s="49">
        <v>40</v>
      </c>
      <c r="E286" s="40" t="s">
        <v>106</v>
      </c>
      <c r="F286" s="50" t="s">
        <v>6</v>
      </c>
      <c r="G286" s="65" t="s">
        <v>29</v>
      </c>
      <c r="AL286" s="17"/>
      <c r="AM286" s="55"/>
      <c r="AN286" s="56"/>
    </row>
    <row r="287" spans="1:40" x14ac:dyDescent="0.2">
      <c r="A287" s="51">
        <v>44548</v>
      </c>
      <c r="B287" s="39" t="s">
        <v>60</v>
      </c>
      <c r="C287" s="39" t="s">
        <v>144</v>
      </c>
      <c r="D287" s="52">
        <v>24</v>
      </c>
      <c r="E287" s="39" t="s">
        <v>108</v>
      </c>
      <c r="F287" s="53" t="s">
        <v>59</v>
      </c>
      <c r="G287" s="66" t="s">
        <v>29</v>
      </c>
      <c r="AL287" s="18"/>
      <c r="AM287" s="57"/>
      <c r="AN287" s="58"/>
    </row>
    <row r="288" spans="1:40" x14ac:dyDescent="0.2">
      <c r="A288" s="48">
        <v>44294</v>
      </c>
      <c r="B288" s="40" t="s">
        <v>8</v>
      </c>
      <c r="C288" s="40" t="s">
        <v>144</v>
      </c>
      <c r="D288" s="49">
        <v>24</v>
      </c>
      <c r="E288" s="40" t="s">
        <v>108</v>
      </c>
      <c r="F288" s="50" t="s">
        <v>52</v>
      </c>
      <c r="G288" s="65" t="s">
        <v>29</v>
      </c>
      <c r="AL288" s="17"/>
      <c r="AM288" s="55"/>
      <c r="AN288" s="56"/>
    </row>
    <row r="289" spans="1:40" x14ac:dyDescent="0.2">
      <c r="A289" s="51">
        <v>44454</v>
      </c>
      <c r="B289" s="39" t="s">
        <v>8</v>
      </c>
      <c r="C289" s="39" t="s">
        <v>144</v>
      </c>
      <c r="D289" s="52">
        <v>24</v>
      </c>
      <c r="E289" s="39" t="s">
        <v>108</v>
      </c>
      <c r="F289" s="53" t="s">
        <v>52</v>
      </c>
      <c r="G289" s="66" t="s">
        <v>29</v>
      </c>
      <c r="AL289" s="18"/>
      <c r="AM289" s="57"/>
      <c r="AN289" s="58"/>
    </row>
    <row r="290" spans="1:40" x14ac:dyDescent="0.2">
      <c r="A290" s="48">
        <v>44548</v>
      </c>
      <c r="B290" s="40" t="s">
        <v>8</v>
      </c>
      <c r="C290" s="40" t="s">
        <v>144</v>
      </c>
      <c r="D290" s="49">
        <v>24</v>
      </c>
      <c r="E290" s="40" t="s">
        <v>108</v>
      </c>
      <c r="F290" s="50" t="s">
        <v>52</v>
      </c>
      <c r="G290" s="65" t="s">
        <v>29</v>
      </c>
      <c r="AL290" s="17"/>
      <c r="AM290" s="55"/>
      <c r="AN290" s="56"/>
    </row>
    <row r="291" spans="1:40" x14ac:dyDescent="0.2">
      <c r="A291" s="51">
        <v>44261</v>
      </c>
      <c r="B291" s="39" t="s">
        <v>10</v>
      </c>
      <c r="C291" s="39" t="s">
        <v>144</v>
      </c>
      <c r="D291" s="52">
        <v>31</v>
      </c>
      <c r="E291" s="39" t="s">
        <v>108</v>
      </c>
      <c r="F291" s="53" t="s">
        <v>6</v>
      </c>
      <c r="G291" s="66" t="s">
        <v>29</v>
      </c>
      <c r="AL291" s="18"/>
      <c r="AM291" s="57"/>
      <c r="AN291" s="58"/>
    </row>
    <row r="292" spans="1:40" x14ac:dyDescent="0.2">
      <c r="A292" s="48">
        <v>44370</v>
      </c>
      <c r="B292" s="40" t="s">
        <v>10</v>
      </c>
      <c r="C292" s="40" t="s">
        <v>144</v>
      </c>
      <c r="D292" s="49">
        <v>38</v>
      </c>
      <c r="E292" s="40" t="s">
        <v>108</v>
      </c>
      <c r="F292" s="50" t="s">
        <v>6</v>
      </c>
      <c r="G292" s="65" t="s">
        <v>29</v>
      </c>
      <c r="AL292" s="17"/>
      <c r="AM292" s="55"/>
      <c r="AN292" s="56"/>
    </row>
    <row r="293" spans="1:40" x14ac:dyDescent="0.2">
      <c r="A293" s="51">
        <v>44522</v>
      </c>
      <c r="B293" s="39" t="s">
        <v>10</v>
      </c>
      <c r="C293" s="39" t="s">
        <v>144</v>
      </c>
      <c r="D293" s="52">
        <v>38</v>
      </c>
      <c r="E293" s="39" t="s">
        <v>108</v>
      </c>
      <c r="F293" s="53" t="s">
        <v>6</v>
      </c>
      <c r="G293" s="66" t="s">
        <v>29</v>
      </c>
      <c r="AL293" s="18"/>
      <c r="AM293" s="57"/>
      <c r="AN293" s="58"/>
    </row>
    <row r="294" spans="1:40" x14ac:dyDescent="0.2">
      <c r="A294" s="48">
        <v>44600</v>
      </c>
      <c r="B294" s="40" t="s">
        <v>10</v>
      </c>
      <c r="C294" s="40" t="s">
        <v>144</v>
      </c>
      <c r="D294" s="49">
        <v>56</v>
      </c>
      <c r="E294" s="40" t="s">
        <v>108</v>
      </c>
      <c r="F294" s="50" t="s">
        <v>6</v>
      </c>
      <c r="G294" s="65" t="s">
        <v>29</v>
      </c>
      <c r="AL294" s="17"/>
      <c r="AM294" s="55"/>
      <c r="AN294" s="56"/>
    </row>
    <row r="295" spans="1:40" x14ac:dyDescent="0.2">
      <c r="A295" s="51">
        <v>44642</v>
      </c>
      <c r="B295" s="39" t="s">
        <v>10</v>
      </c>
      <c r="C295" s="39" t="s">
        <v>144</v>
      </c>
      <c r="D295" s="52">
        <v>56</v>
      </c>
      <c r="E295" s="39" t="s">
        <v>108</v>
      </c>
      <c r="F295" s="53" t="s">
        <v>6</v>
      </c>
      <c r="G295" s="66" t="s">
        <v>29</v>
      </c>
      <c r="AL295" s="18"/>
      <c r="AM295" s="57"/>
      <c r="AN295" s="58"/>
    </row>
    <row r="296" spans="1:40" x14ac:dyDescent="0.2">
      <c r="A296" s="48">
        <v>44491</v>
      </c>
      <c r="B296" s="40" t="s">
        <v>13</v>
      </c>
      <c r="C296" s="40" t="s">
        <v>144</v>
      </c>
      <c r="D296" s="49">
        <v>24</v>
      </c>
      <c r="E296" s="40" t="s">
        <v>108</v>
      </c>
      <c r="F296" s="50" t="s">
        <v>55</v>
      </c>
      <c r="G296" s="65" t="s">
        <v>29</v>
      </c>
      <c r="AL296" s="17"/>
      <c r="AM296" s="55"/>
      <c r="AN296" s="56"/>
    </row>
    <row r="297" spans="1:40" x14ac:dyDescent="0.2">
      <c r="A297" s="51">
        <v>44551</v>
      </c>
      <c r="B297" s="39" t="s">
        <v>13</v>
      </c>
      <c r="C297" s="39" t="s">
        <v>144</v>
      </c>
      <c r="D297" s="52">
        <v>0</v>
      </c>
      <c r="E297" s="39" t="s">
        <v>108</v>
      </c>
      <c r="F297" s="53" t="s">
        <v>55</v>
      </c>
      <c r="G297" s="66" t="s">
        <v>29</v>
      </c>
      <c r="AL297" s="18"/>
      <c r="AM297" s="57"/>
      <c r="AN297" s="58"/>
    </row>
    <row r="298" spans="1:40" x14ac:dyDescent="0.2">
      <c r="A298" s="48">
        <v>44552</v>
      </c>
      <c r="B298" s="40" t="s">
        <v>13</v>
      </c>
      <c r="C298" s="40" t="s">
        <v>144</v>
      </c>
      <c r="D298" s="49">
        <v>24</v>
      </c>
      <c r="E298" s="40" t="s">
        <v>108</v>
      </c>
      <c r="F298" s="50" t="s">
        <v>55</v>
      </c>
      <c r="G298" s="65" t="s">
        <v>29</v>
      </c>
      <c r="AL298" s="17"/>
      <c r="AM298" s="55"/>
      <c r="AN298" s="56"/>
    </row>
    <row r="299" spans="1:40" x14ac:dyDescent="0.2">
      <c r="A299" s="51">
        <v>44608</v>
      </c>
      <c r="B299" s="39" t="s">
        <v>13</v>
      </c>
      <c r="C299" s="39" t="s">
        <v>144</v>
      </c>
      <c r="D299" s="52">
        <v>28</v>
      </c>
      <c r="E299" s="39" t="s">
        <v>108</v>
      </c>
      <c r="F299" s="53" t="s">
        <v>55</v>
      </c>
      <c r="G299" s="66" t="s">
        <v>29</v>
      </c>
      <c r="AL299" s="18"/>
      <c r="AM299" s="57"/>
      <c r="AN299" s="58"/>
    </row>
    <row r="300" spans="1:40" x14ac:dyDescent="0.2">
      <c r="A300" s="48">
        <v>44638</v>
      </c>
      <c r="B300" s="40" t="s">
        <v>129</v>
      </c>
      <c r="C300" s="40" t="s">
        <v>144</v>
      </c>
      <c r="D300" s="49">
        <v>28</v>
      </c>
      <c r="E300" s="40" t="s">
        <v>108</v>
      </c>
      <c r="F300" s="50" t="s">
        <v>69</v>
      </c>
      <c r="G300" s="65" t="s">
        <v>29</v>
      </c>
      <c r="AL300" s="17"/>
      <c r="AM300" s="55"/>
      <c r="AN300" s="56"/>
    </row>
    <row r="301" spans="1:40" x14ac:dyDescent="0.2">
      <c r="A301" s="51">
        <v>44361</v>
      </c>
      <c r="B301" s="39" t="s">
        <v>16</v>
      </c>
      <c r="C301" s="39" t="s">
        <v>144</v>
      </c>
      <c r="D301" s="52">
        <v>24</v>
      </c>
      <c r="E301" s="39" t="s">
        <v>108</v>
      </c>
      <c r="F301" s="53" t="s">
        <v>21</v>
      </c>
      <c r="G301" s="66" t="s">
        <v>29</v>
      </c>
      <c r="AL301" s="18"/>
      <c r="AM301" s="57"/>
      <c r="AN301" s="58"/>
    </row>
    <row r="302" spans="1:40" x14ac:dyDescent="0.2">
      <c r="A302" s="48">
        <v>44411</v>
      </c>
      <c r="B302" s="40" t="s">
        <v>10</v>
      </c>
      <c r="C302" s="40" t="s">
        <v>145</v>
      </c>
      <c r="D302" s="49">
        <v>33</v>
      </c>
      <c r="E302" s="40" t="s">
        <v>111</v>
      </c>
      <c r="F302" s="50" t="s">
        <v>6</v>
      </c>
      <c r="G302" s="65" t="s">
        <v>29</v>
      </c>
      <c r="AL302" s="17"/>
      <c r="AM302" s="55"/>
      <c r="AN302" s="56"/>
    </row>
    <row r="303" spans="1:40" x14ac:dyDescent="0.2">
      <c r="A303" s="51">
        <v>44261</v>
      </c>
      <c r="B303" s="39" t="s">
        <v>10</v>
      </c>
      <c r="C303" s="39" t="s">
        <v>145</v>
      </c>
      <c r="D303" s="52">
        <v>11</v>
      </c>
      <c r="E303" s="39" t="s">
        <v>111</v>
      </c>
      <c r="F303" s="53" t="s">
        <v>6</v>
      </c>
      <c r="G303" s="66" t="s">
        <v>29</v>
      </c>
      <c r="AL303" s="18"/>
      <c r="AM303" s="57"/>
      <c r="AN303" s="58"/>
    </row>
    <row r="304" spans="1:40" x14ac:dyDescent="0.2">
      <c r="A304" s="48">
        <v>44328</v>
      </c>
      <c r="B304" s="40" t="s">
        <v>10</v>
      </c>
      <c r="C304" s="40" t="s">
        <v>145</v>
      </c>
      <c r="D304" s="49">
        <v>40</v>
      </c>
      <c r="E304" s="40" t="s">
        <v>111</v>
      </c>
      <c r="F304" s="50" t="s">
        <v>6</v>
      </c>
      <c r="G304" s="65" t="s">
        <v>29</v>
      </c>
      <c r="AL304" s="17"/>
      <c r="AM304" s="55"/>
      <c r="AN304" s="56"/>
    </row>
    <row r="305" spans="1:40" x14ac:dyDescent="0.2">
      <c r="A305" s="51">
        <v>44482</v>
      </c>
      <c r="B305" s="39" t="s">
        <v>10</v>
      </c>
      <c r="C305" s="39" t="s">
        <v>145</v>
      </c>
      <c r="D305" s="52">
        <v>33</v>
      </c>
      <c r="E305" s="39" t="s">
        <v>111</v>
      </c>
      <c r="F305" s="53" t="s">
        <v>6</v>
      </c>
      <c r="G305" s="66" t="s">
        <v>29</v>
      </c>
      <c r="AL305" s="18"/>
      <c r="AM305" s="57"/>
      <c r="AN305" s="58"/>
    </row>
    <row r="306" spans="1:40" x14ac:dyDescent="0.2">
      <c r="A306" s="48">
        <v>44550</v>
      </c>
      <c r="B306" s="40" t="s">
        <v>10</v>
      </c>
      <c r="C306" s="40" t="s">
        <v>145</v>
      </c>
      <c r="D306" s="49">
        <v>33</v>
      </c>
      <c r="E306" s="40" t="s">
        <v>111</v>
      </c>
      <c r="F306" s="50" t="s">
        <v>6</v>
      </c>
      <c r="G306" s="65" t="s">
        <v>29</v>
      </c>
      <c r="AL306" s="17"/>
      <c r="AM306" s="55"/>
      <c r="AN306" s="56"/>
    </row>
    <row r="307" spans="1:40" x14ac:dyDescent="0.2">
      <c r="A307" s="51">
        <v>44411</v>
      </c>
      <c r="B307" s="39" t="s">
        <v>7</v>
      </c>
      <c r="C307" s="39" t="s">
        <v>146</v>
      </c>
      <c r="D307" s="52">
        <v>31</v>
      </c>
      <c r="E307" s="39" t="s">
        <v>38</v>
      </c>
      <c r="F307" s="53" t="s">
        <v>75</v>
      </c>
      <c r="G307" s="66" t="s">
        <v>29</v>
      </c>
      <c r="AL307" s="18"/>
      <c r="AM307" s="57"/>
      <c r="AN307" s="58"/>
    </row>
    <row r="308" spans="1:40" x14ac:dyDescent="0.2">
      <c r="A308" s="48">
        <v>44466</v>
      </c>
      <c r="B308" s="40" t="s">
        <v>7</v>
      </c>
      <c r="C308" s="40" t="s">
        <v>146</v>
      </c>
      <c r="D308" s="49">
        <v>42.25</v>
      </c>
      <c r="E308" s="40" t="s">
        <v>38</v>
      </c>
      <c r="F308" s="50" t="s">
        <v>56</v>
      </c>
      <c r="G308" s="65" t="s">
        <v>29</v>
      </c>
      <c r="AL308" s="17"/>
      <c r="AM308" s="55"/>
      <c r="AN308" s="56"/>
    </row>
    <row r="309" spans="1:40" x14ac:dyDescent="0.2">
      <c r="A309" s="51">
        <v>44548</v>
      </c>
      <c r="B309" s="39" t="s">
        <v>7</v>
      </c>
      <c r="C309" s="39" t="s">
        <v>146</v>
      </c>
      <c r="D309" s="52">
        <v>42.25</v>
      </c>
      <c r="E309" s="39" t="s">
        <v>38</v>
      </c>
      <c r="F309" s="53" t="s">
        <v>56</v>
      </c>
      <c r="G309" s="66" t="s">
        <v>29</v>
      </c>
      <c r="AL309" s="18"/>
      <c r="AM309" s="57"/>
      <c r="AN309" s="58"/>
    </row>
    <row r="310" spans="1:40" x14ac:dyDescent="0.2">
      <c r="A310" s="48">
        <v>44638</v>
      </c>
      <c r="B310" s="40" t="s">
        <v>7</v>
      </c>
      <c r="C310" s="40" t="s">
        <v>146</v>
      </c>
      <c r="D310" s="49">
        <v>42.25</v>
      </c>
      <c r="E310" s="40" t="s">
        <v>38</v>
      </c>
      <c r="F310" s="50" t="s">
        <v>56</v>
      </c>
      <c r="G310" s="65" t="s">
        <v>29</v>
      </c>
      <c r="AL310" s="17"/>
      <c r="AM310" s="55"/>
      <c r="AN310" s="56"/>
    </row>
    <row r="311" spans="1:40" x14ac:dyDescent="0.2">
      <c r="A311" s="51">
        <v>44294</v>
      </c>
      <c r="B311" s="39" t="s">
        <v>8</v>
      </c>
      <c r="C311" s="39" t="s">
        <v>146</v>
      </c>
      <c r="D311" s="52">
        <v>38.25</v>
      </c>
      <c r="E311" s="39" t="s">
        <v>38</v>
      </c>
      <c r="F311" s="53" t="s">
        <v>52</v>
      </c>
      <c r="G311" s="66" t="s">
        <v>29</v>
      </c>
      <c r="AL311" s="18"/>
      <c r="AM311" s="57"/>
      <c r="AN311" s="58"/>
    </row>
    <row r="312" spans="1:40" x14ac:dyDescent="0.2">
      <c r="A312" s="48">
        <v>44330</v>
      </c>
      <c r="B312" s="40" t="s">
        <v>8</v>
      </c>
      <c r="C312" s="40" t="s">
        <v>146</v>
      </c>
      <c r="D312" s="49">
        <v>33</v>
      </c>
      <c r="E312" s="40" t="s">
        <v>38</v>
      </c>
      <c r="F312" s="50" t="s">
        <v>52</v>
      </c>
      <c r="G312" s="65" t="s">
        <v>29</v>
      </c>
      <c r="AL312" s="17"/>
      <c r="AM312" s="55"/>
      <c r="AN312" s="56"/>
    </row>
    <row r="313" spans="1:40" x14ac:dyDescent="0.2">
      <c r="A313" s="51">
        <v>44364</v>
      </c>
      <c r="B313" s="39" t="s">
        <v>8</v>
      </c>
      <c r="C313" s="39" t="s">
        <v>146</v>
      </c>
      <c r="D313" s="52">
        <v>47.13</v>
      </c>
      <c r="E313" s="39" t="s">
        <v>38</v>
      </c>
      <c r="F313" s="53" t="s">
        <v>52</v>
      </c>
      <c r="G313" s="66" t="s">
        <v>29</v>
      </c>
      <c r="AL313" s="18"/>
      <c r="AM313" s="57"/>
      <c r="AN313" s="58"/>
    </row>
    <row r="314" spans="1:40" x14ac:dyDescent="0.2">
      <c r="A314" s="48">
        <v>44454</v>
      </c>
      <c r="B314" s="40" t="s">
        <v>8</v>
      </c>
      <c r="C314" s="40" t="s">
        <v>146</v>
      </c>
      <c r="D314" s="49">
        <v>48.35</v>
      </c>
      <c r="E314" s="40" t="s">
        <v>38</v>
      </c>
      <c r="F314" s="50" t="s">
        <v>52</v>
      </c>
      <c r="G314" s="65" t="s">
        <v>29</v>
      </c>
      <c r="AL314" s="17"/>
      <c r="AM314" s="55"/>
      <c r="AN314" s="56"/>
    </row>
    <row r="315" spans="1:40" x14ac:dyDescent="0.2">
      <c r="A315" s="51">
        <v>44505</v>
      </c>
      <c r="B315" s="39" t="s">
        <v>8</v>
      </c>
      <c r="C315" s="39" t="s">
        <v>146</v>
      </c>
      <c r="D315" s="52">
        <v>48.35</v>
      </c>
      <c r="E315" s="39" t="s">
        <v>38</v>
      </c>
      <c r="F315" s="53" t="s">
        <v>52</v>
      </c>
      <c r="G315" s="66" t="s">
        <v>29</v>
      </c>
      <c r="AL315" s="18"/>
      <c r="AM315" s="57"/>
      <c r="AN315" s="58"/>
    </row>
    <row r="316" spans="1:40" x14ac:dyDescent="0.2">
      <c r="A316" s="48">
        <v>44505</v>
      </c>
      <c r="B316" s="40" t="s">
        <v>8</v>
      </c>
      <c r="C316" s="40" t="s">
        <v>146</v>
      </c>
      <c r="D316" s="49">
        <v>48.35</v>
      </c>
      <c r="E316" s="40" t="s">
        <v>38</v>
      </c>
      <c r="F316" s="50" t="s">
        <v>52</v>
      </c>
      <c r="G316" s="65" t="s">
        <v>29</v>
      </c>
      <c r="AL316" s="17"/>
      <c r="AM316" s="55"/>
      <c r="AN316" s="56"/>
    </row>
    <row r="317" spans="1:40" x14ac:dyDescent="0.2">
      <c r="A317" s="51">
        <v>44548</v>
      </c>
      <c r="B317" s="39" t="s">
        <v>8</v>
      </c>
      <c r="C317" s="39" t="s">
        <v>146</v>
      </c>
      <c r="D317" s="52">
        <v>48.35</v>
      </c>
      <c r="E317" s="39" t="s">
        <v>38</v>
      </c>
      <c r="F317" s="53" t="s">
        <v>52</v>
      </c>
      <c r="G317" s="66" t="s">
        <v>29</v>
      </c>
      <c r="AL317" s="18"/>
      <c r="AM317" s="57"/>
      <c r="AN317" s="58"/>
    </row>
    <row r="318" spans="1:40" x14ac:dyDescent="0.2">
      <c r="A318" s="48">
        <v>44624</v>
      </c>
      <c r="B318" s="40" t="s">
        <v>8</v>
      </c>
      <c r="C318" s="40" t="s">
        <v>146</v>
      </c>
      <c r="D318" s="49">
        <v>49.55</v>
      </c>
      <c r="E318" s="40" t="s">
        <v>38</v>
      </c>
      <c r="F318" s="50" t="s">
        <v>52</v>
      </c>
      <c r="G318" s="65" t="s">
        <v>29</v>
      </c>
      <c r="AL318" s="17"/>
      <c r="AM318" s="55"/>
      <c r="AN318" s="56"/>
    </row>
    <row r="319" spans="1:40" x14ac:dyDescent="0.2">
      <c r="A319" s="51">
        <v>44286</v>
      </c>
      <c r="B319" s="39" t="s">
        <v>10</v>
      </c>
      <c r="C319" s="39" t="s">
        <v>146</v>
      </c>
      <c r="D319" s="52">
        <v>38.25</v>
      </c>
      <c r="E319" s="39" t="s">
        <v>38</v>
      </c>
      <c r="F319" s="53" t="s">
        <v>6</v>
      </c>
      <c r="G319" s="66" t="s">
        <v>29</v>
      </c>
      <c r="AL319" s="18"/>
      <c r="AM319" s="57"/>
      <c r="AN319" s="58"/>
    </row>
    <row r="320" spans="1:40" x14ac:dyDescent="0.2">
      <c r="A320" s="48">
        <v>44286</v>
      </c>
      <c r="B320" s="40" t="s">
        <v>10</v>
      </c>
      <c r="C320" s="40" t="s">
        <v>146</v>
      </c>
      <c r="D320" s="49">
        <v>38.25</v>
      </c>
      <c r="E320" s="40" t="s">
        <v>38</v>
      </c>
      <c r="F320" s="50" t="s">
        <v>6</v>
      </c>
      <c r="G320" s="65" t="s">
        <v>29</v>
      </c>
      <c r="AL320" s="17"/>
      <c r="AM320" s="55"/>
      <c r="AN320" s="56"/>
    </row>
    <row r="321" spans="1:40" x14ac:dyDescent="0.2">
      <c r="A321" s="51">
        <v>44411</v>
      </c>
      <c r="B321" s="39" t="s">
        <v>10</v>
      </c>
      <c r="C321" s="39" t="s">
        <v>146</v>
      </c>
      <c r="D321" s="52">
        <v>38.25</v>
      </c>
      <c r="E321" s="39" t="s">
        <v>38</v>
      </c>
      <c r="F321" s="53" t="s">
        <v>6</v>
      </c>
      <c r="G321" s="66" t="s">
        <v>29</v>
      </c>
      <c r="AL321" s="18"/>
      <c r="AM321" s="57"/>
      <c r="AN321" s="58"/>
    </row>
    <row r="322" spans="1:40" x14ac:dyDescent="0.2">
      <c r="A322" s="48">
        <v>44448</v>
      </c>
      <c r="B322" s="40" t="s">
        <v>10</v>
      </c>
      <c r="C322" s="40" t="s">
        <v>146</v>
      </c>
      <c r="D322" s="49">
        <v>42.25</v>
      </c>
      <c r="E322" s="40" t="s">
        <v>38</v>
      </c>
      <c r="F322" s="50" t="s">
        <v>6</v>
      </c>
      <c r="G322" s="65" t="s">
        <v>29</v>
      </c>
      <c r="AL322" s="17"/>
      <c r="AM322" s="55"/>
      <c r="AN322" s="56"/>
    </row>
    <row r="323" spans="1:40" x14ac:dyDescent="0.2">
      <c r="A323" s="51">
        <v>44448</v>
      </c>
      <c r="B323" s="39" t="s">
        <v>10</v>
      </c>
      <c r="C323" s="39" t="s">
        <v>146</v>
      </c>
      <c r="D323" s="52">
        <v>42.25</v>
      </c>
      <c r="E323" s="39" t="s">
        <v>38</v>
      </c>
      <c r="F323" s="53" t="s">
        <v>6</v>
      </c>
      <c r="G323" s="66" t="s">
        <v>29</v>
      </c>
      <c r="AL323" s="18"/>
      <c r="AM323" s="57"/>
      <c r="AN323" s="58"/>
    </row>
    <row r="324" spans="1:40" x14ac:dyDescent="0.2">
      <c r="A324" s="48">
        <v>44482</v>
      </c>
      <c r="B324" s="40" t="s">
        <v>10</v>
      </c>
      <c r="C324" s="40" t="s">
        <v>146</v>
      </c>
      <c r="D324" s="49">
        <v>42.25</v>
      </c>
      <c r="E324" s="40" t="s">
        <v>38</v>
      </c>
      <c r="F324" s="50" t="s">
        <v>6</v>
      </c>
      <c r="G324" s="65" t="s">
        <v>29</v>
      </c>
      <c r="AL324" s="17"/>
      <c r="AM324" s="55"/>
      <c r="AN324" s="56"/>
    </row>
    <row r="325" spans="1:40" x14ac:dyDescent="0.2">
      <c r="A325" s="51">
        <v>44522</v>
      </c>
      <c r="B325" s="39" t="s">
        <v>10</v>
      </c>
      <c r="C325" s="39" t="s">
        <v>146</v>
      </c>
      <c r="D325" s="52">
        <v>42.25</v>
      </c>
      <c r="E325" s="39" t="s">
        <v>38</v>
      </c>
      <c r="F325" s="53" t="s">
        <v>6</v>
      </c>
      <c r="G325" s="66" t="s">
        <v>29</v>
      </c>
      <c r="AL325" s="18"/>
      <c r="AM325" s="57"/>
      <c r="AN325" s="58"/>
    </row>
    <row r="326" spans="1:40" x14ac:dyDescent="0.2">
      <c r="A326" s="48">
        <v>44550</v>
      </c>
      <c r="B326" s="40" t="s">
        <v>10</v>
      </c>
      <c r="C326" s="40" t="s">
        <v>146</v>
      </c>
      <c r="D326" s="49">
        <v>69.010000000000005</v>
      </c>
      <c r="E326" s="40" t="s">
        <v>38</v>
      </c>
      <c r="F326" s="50" t="s">
        <v>6</v>
      </c>
      <c r="G326" s="65" t="s">
        <v>29</v>
      </c>
      <c r="AL326" s="17"/>
      <c r="AM326" s="55"/>
      <c r="AN326" s="56"/>
    </row>
    <row r="327" spans="1:40" x14ac:dyDescent="0.2">
      <c r="A327" s="51">
        <v>44600</v>
      </c>
      <c r="B327" s="39" t="s">
        <v>10</v>
      </c>
      <c r="C327" s="39" t="s">
        <v>146</v>
      </c>
      <c r="D327" s="52">
        <v>70.69</v>
      </c>
      <c r="E327" s="39" t="s">
        <v>38</v>
      </c>
      <c r="F327" s="53" t="s">
        <v>6</v>
      </c>
      <c r="G327" s="66" t="s">
        <v>29</v>
      </c>
      <c r="AL327" s="18"/>
      <c r="AM327" s="57"/>
      <c r="AN327" s="58"/>
    </row>
    <row r="328" spans="1:40" x14ac:dyDescent="0.2">
      <c r="A328" s="48">
        <v>44638</v>
      </c>
      <c r="B328" s="40" t="s">
        <v>10</v>
      </c>
      <c r="C328" s="40" t="s">
        <v>146</v>
      </c>
      <c r="D328" s="49">
        <v>70.69</v>
      </c>
      <c r="E328" s="40" t="s">
        <v>38</v>
      </c>
      <c r="F328" s="50" t="s">
        <v>6</v>
      </c>
      <c r="G328" s="65" t="s">
        <v>29</v>
      </c>
      <c r="AL328" s="17"/>
      <c r="AM328" s="55"/>
      <c r="AN328" s="56"/>
    </row>
    <row r="329" spans="1:40" x14ac:dyDescent="0.2">
      <c r="A329" s="51">
        <v>44599</v>
      </c>
      <c r="B329" s="39" t="s">
        <v>13</v>
      </c>
      <c r="C329" s="39" t="s">
        <v>146</v>
      </c>
      <c r="D329" s="52">
        <v>42.25</v>
      </c>
      <c r="E329" s="39" t="s">
        <v>38</v>
      </c>
      <c r="F329" s="53" t="s">
        <v>65</v>
      </c>
      <c r="G329" s="66" t="s">
        <v>29</v>
      </c>
      <c r="AL329" s="18"/>
      <c r="AM329" s="57"/>
      <c r="AN329" s="58"/>
    </row>
    <row r="330" spans="1:40" x14ac:dyDescent="0.2">
      <c r="A330" s="48">
        <v>44630</v>
      </c>
      <c r="B330" s="40" t="s">
        <v>62</v>
      </c>
      <c r="C330" s="40" t="s">
        <v>146</v>
      </c>
      <c r="D330" s="49">
        <v>49.55</v>
      </c>
      <c r="E330" s="40" t="s">
        <v>38</v>
      </c>
      <c r="F330" s="50" t="s">
        <v>61</v>
      </c>
      <c r="G330" s="65" t="s">
        <v>29</v>
      </c>
      <c r="AL330" s="17"/>
      <c r="AM330" s="55"/>
      <c r="AN330" s="56"/>
    </row>
    <row r="331" spans="1:40" x14ac:dyDescent="0.2">
      <c r="A331" s="51">
        <v>44427</v>
      </c>
      <c r="B331" s="39" t="s">
        <v>12</v>
      </c>
      <c r="C331" s="39" t="s">
        <v>146</v>
      </c>
      <c r="D331" s="52">
        <v>38.25</v>
      </c>
      <c r="E331" s="39" t="s">
        <v>38</v>
      </c>
      <c r="F331" s="53" t="s">
        <v>66</v>
      </c>
      <c r="G331" s="66" t="s">
        <v>29</v>
      </c>
      <c r="AL331" s="18"/>
      <c r="AM331" s="57"/>
      <c r="AN331" s="58"/>
    </row>
    <row r="332" spans="1:40" x14ac:dyDescent="0.2">
      <c r="A332" s="48">
        <v>44599</v>
      </c>
      <c r="B332" s="40" t="s">
        <v>13</v>
      </c>
      <c r="C332" s="40" t="s">
        <v>147</v>
      </c>
      <c r="D332" s="49">
        <v>29</v>
      </c>
      <c r="E332" s="40" t="s">
        <v>112</v>
      </c>
      <c r="F332" s="50" t="s">
        <v>65</v>
      </c>
      <c r="G332" s="65" t="s">
        <v>29</v>
      </c>
      <c r="AL332" s="17"/>
      <c r="AM332" s="55"/>
      <c r="AN332" s="56"/>
    </row>
    <row r="333" spans="1:40" x14ac:dyDescent="0.2">
      <c r="A333" s="51">
        <v>44474</v>
      </c>
      <c r="B333" s="39" t="s">
        <v>13</v>
      </c>
      <c r="C333" s="39" t="s">
        <v>148</v>
      </c>
      <c r="D333" s="52">
        <v>31</v>
      </c>
      <c r="E333" s="39" t="s">
        <v>114</v>
      </c>
      <c r="F333" s="53" t="s">
        <v>58</v>
      </c>
      <c r="G333" s="66" t="s">
        <v>29</v>
      </c>
      <c r="AL333" s="18"/>
      <c r="AM333" s="57"/>
      <c r="AN333" s="58"/>
    </row>
    <row r="334" spans="1:40" x14ac:dyDescent="0.2">
      <c r="A334" s="48">
        <v>44516</v>
      </c>
      <c r="B334" s="40" t="s">
        <v>13</v>
      </c>
      <c r="C334" s="40" t="s">
        <v>148</v>
      </c>
      <c r="D334" s="49">
        <v>31</v>
      </c>
      <c r="E334" s="40" t="s">
        <v>114</v>
      </c>
      <c r="F334" s="50" t="s">
        <v>58</v>
      </c>
      <c r="G334" s="65" t="s">
        <v>29</v>
      </c>
      <c r="AL334" s="17"/>
      <c r="AM334" s="55"/>
      <c r="AN334" s="56"/>
    </row>
    <row r="335" spans="1:40" x14ac:dyDescent="0.2">
      <c r="A335" s="51">
        <v>44516</v>
      </c>
      <c r="B335" s="39" t="s">
        <v>13</v>
      </c>
      <c r="C335" s="39" t="s">
        <v>148</v>
      </c>
      <c r="D335" s="52">
        <v>31</v>
      </c>
      <c r="E335" s="39" t="s">
        <v>114</v>
      </c>
      <c r="F335" s="53" t="s">
        <v>58</v>
      </c>
      <c r="G335" s="66" t="s">
        <v>29</v>
      </c>
      <c r="AL335" s="18"/>
      <c r="AM335" s="57"/>
      <c r="AN335" s="58"/>
    </row>
    <row r="336" spans="1:40" x14ac:dyDescent="0.2">
      <c r="A336" s="67">
        <v>44532</v>
      </c>
      <c r="B336" s="40" t="s">
        <v>13</v>
      </c>
      <c r="C336" s="40" t="s">
        <v>148</v>
      </c>
      <c r="D336" s="49">
        <v>31</v>
      </c>
      <c r="E336" s="40" t="s">
        <v>114</v>
      </c>
      <c r="F336" s="50" t="s">
        <v>51</v>
      </c>
      <c r="G336" s="65" t="s">
        <v>29</v>
      </c>
      <c r="AL336" s="17"/>
      <c r="AM336" s="55"/>
      <c r="AN336" s="56"/>
    </row>
    <row r="337" spans="1:40" x14ac:dyDescent="0.2">
      <c r="A337" s="51">
        <v>44278</v>
      </c>
      <c r="B337" s="39" t="s">
        <v>15</v>
      </c>
      <c r="C337" s="39" t="s">
        <v>148</v>
      </c>
      <c r="D337" s="52">
        <v>31</v>
      </c>
      <c r="E337" s="39" t="s">
        <v>114</v>
      </c>
      <c r="F337" s="53" t="s">
        <v>53</v>
      </c>
      <c r="G337" s="66" t="s">
        <v>29</v>
      </c>
      <c r="AL337" s="18"/>
      <c r="AM337" s="57"/>
      <c r="AN337" s="58"/>
    </row>
    <row r="338" spans="1:40" x14ac:dyDescent="0.2">
      <c r="A338" s="48">
        <v>44539</v>
      </c>
      <c r="B338" s="40" t="s">
        <v>13</v>
      </c>
      <c r="C338" s="40" t="s">
        <v>148</v>
      </c>
      <c r="D338" s="49">
        <v>31</v>
      </c>
      <c r="E338" s="40" t="s">
        <v>114</v>
      </c>
      <c r="F338" s="50" t="s">
        <v>73</v>
      </c>
      <c r="G338" s="65" t="s">
        <v>29</v>
      </c>
      <c r="AL338" s="17"/>
      <c r="AM338" s="55"/>
      <c r="AN338" s="56"/>
    </row>
    <row r="339" spans="1:40" x14ac:dyDescent="0.2">
      <c r="A339" s="51">
        <v>44433</v>
      </c>
      <c r="B339" s="39" t="s">
        <v>12</v>
      </c>
      <c r="C339" s="39" t="s">
        <v>148</v>
      </c>
      <c r="D339" s="52">
        <v>31</v>
      </c>
      <c r="E339" s="39" t="s">
        <v>114</v>
      </c>
      <c r="F339" s="53" t="s">
        <v>50</v>
      </c>
      <c r="G339" s="66" t="s">
        <v>29</v>
      </c>
      <c r="AL339" s="18"/>
      <c r="AM339" s="57"/>
      <c r="AN339" s="58"/>
    </row>
    <row r="340" spans="1:40" x14ac:dyDescent="0.2">
      <c r="A340" s="48">
        <v>44541</v>
      </c>
      <c r="B340" s="40" t="s">
        <v>13</v>
      </c>
      <c r="C340" s="40" t="s">
        <v>148</v>
      </c>
      <c r="D340" s="49">
        <v>31</v>
      </c>
      <c r="E340" s="40" t="s">
        <v>114</v>
      </c>
      <c r="F340" s="50" t="s">
        <v>54</v>
      </c>
      <c r="G340" s="65" t="s">
        <v>29</v>
      </c>
      <c r="AL340" s="17"/>
      <c r="AM340" s="55"/>
      <c r="AN340" s="56"/>
    </row>
    <row r="341" spans="1:40" x14ac:dyDescent="0.2">
      <c r="A341" s="51">
        <v>44286</v>
      </c>
      <c r="B341" s="39" t="s">
        <v>10</v>
      </c>
      <c r="C341" s="39" t="s">
        <v>149</v>
      </c>
      <c r="D341" s="52">
        <v>39</v>
      </c>
      <c r="E341" s="39" t="s">
        <v>39</v>
      </c>
      <c r="F341" s="53" t="s">
        <v>6</v>
      </c>
      <c r="G341" s="66" t="s">
        <v>29</v>
      </c>
      <c r="AL341" s="18"/>
      <c r="AM341" s="57"/>
      <c r="AN341" s="58"/>
    </row>
    <row r="342" spans="1:40" x14ac:dyDescent="0.2">
      <c r="A342" s="48">
        <v>44286</v>
      </c>
      <c r="B342" s="40" t="s">
        <v>10</v>
      </c>
      <c r="C342" s="40" t="s">
        <v>149</v>
      </c>
      <c r="D342" s="49">
        <v>39</v>
      </c>
      <c r="E342" s="40" t="s">
        <v>39</v>
      </c>
      <c r="F342" s="50" t="s">
        <v>6</v>
      </c>
      <c r="G342" s="65" t="s">
        <v>29</v>
      </c>
      <c r="AL342" s="17"/>
      <c r="AM342" s="55"/>
      <c r="AN342" s="56"/>
    </row>
    <row r="343" spans="1:40" x14ac:dyDescent="0.2">
      <c r="A343" s="51">
        <v>44411</v>
      </c>
      <c r="B343" s="39" t="s">
        <v>10</v>
      </c>
      <c r="C343" s="39" t="s">
        <v>149</v>
      </c>
      <c r="D343" s="52">
        <v>39</v>
      </c>
      <c r="E343" s="39" t="s">
        <v>39</v>
      </c>
      <c r="F343" s="53" t="s">
        <v>6</v>
      </c>
      <c r="G343" s="66" t="s">
        <v>29</v>
      </c>
      <c r="AL343" s="18"/>
      <c r="AM343" s="57"/>
      <c r="AN343" s="58"/>
    </row>
    <row r="344" spans="1:40" x14ac:dyDescent="0.2">
      <c r="A344" s="48">
        <v>44482</v>
      </c>
      <c r="B344" s="40" t="s">
        <v>10</v>
      </c>
      <c r="C344" s="40" t="s">
        <v>149</v>
      </c>
      <c r="D344" s="49">
        <v>33</v>
      </c>
      <c r="E344" s="40" t="s">
        <v>39</v>
      </c>
      <c r="F344" s="50" t="s">
        <v>6</v>
      </c>
      <c r="G344" s="65" t="s">
        <v>29</v>
      </c>
      <c r="AL344" s="17"/>
      <c r="AM344" s="55"/>
      <c r="AN344" s="56"/>
    </row>
    <row r="345" spans="1:40" x14ac:dyDescent="0.2">
      <c r="A345" s="51">
        <v>44545</v>
      </c>
      <c r="B345" s="39" t="s">
        <v>10</v>
      </c>
      <c r="C345" s="39" t="s">
        <v>149</v>
      </c>
      <c r="D345" s="52">
        <v>39</v>
      </c>
      <c r="E345" s="39" t="s">
        <v>39</v>
      </c>
      <c r="F345" s="53" t="s">
        <v>6</v>
      </c>
      <c r="G345" s="66" t="s">
        <v>29</v>
      </c>
      <c r="AL345" s="18"/>
      <c r="AM345" s="57"/>
      <c r="AN345" s="58"/>
    </row>
    <row r="346" spans="1:40" x14ac:dyDescent="0.2">
      <c r="A346" s="48">
        <v>44600</v>
      </c>
      <c r="B346" s="40" t="s">
        <v>10</v>
      </c>
      <c r="C346" s="40" t="s">
        <v>149</v>
      </c>
      <c r="D346" s="49">
        <v>44</v>
      </c>
      <c r="E346" s="40" t="s">
        <v>39</v>
      </c>
      <c r="F346" s="50" t="s">
        <v>6</v>
      </c>
      <c r="G346" s="65" t="s">
        <v>29</v>
      </c>
      <c r="AL346" s="17"/>
      <c r="AM346" s="55"/>
      <c r="AN346" s="56"/>
    </row>
    <row r="347" spans="1:40" x14ac:dyDescent="0.2">
      <c r="A347" s="51">
        <v>44642</v>
      </c>
      <c r="B347" s="39" t="s">
        <v>10</v>
      </c>
      <c r="C347" s="39" t="s">
        <v>149</v>
      </c>
      <c r="D347" s="52">
        <v>44</v>
      </c>
      <c r="E347" s="39" t="s">
        <v>39</v>
      </c>
      <c r="F347" s="53" t="s">
        <v>6</v>
      </c>
      <c r="G347" s="66" t="s">
        <v>29</v>
      </c>
      <c r="AL347" s="18"/>
      <c r="AM347" s="57"/>
      <c r="AN347" s="58"/>
    </row>
    <row r="348" spans="1:40" x14ac:dyDescent="0.2">
      <c r="A348" s="48">
        <v>44615</v>
      </c>
      <c r="B348" s="40" t="s">
        <v>13</v>
      </c>
      <c r="C348" s="40" t="s">
        <v>150</v>
      </c>
      <c r="D348" s="49">
        <v>24</v>
      </c>
      <c r="E348" s="40" t="s">
        <v>115</v>
      </c>
      <c r="F348" s="50" t="s">
        <v>51</v>
      </c>
      <c r="G348" s="65" t="s">
        <v>29</v>
      </c>
      <c r="AL348" s="17"/>
      <c r="AM348" s="55"/>
      <c r="AN348" s="56"/>
    </row>
    <row r="349" spans="1:40" x14ac:dyDescent="0.2">
      <c r="A349" s="51">
        <v>44294</v>
      </c>
      <c r="B349" s="39" t="s">
        <v>8</v>
      </c>
      <c r="C349" s="39" t="s">
        <v>151</v>
      </c>
      <c r="D349" s="52">
        <v>33</v>
      </c>
      <c r="E349" s="39" t="s">
        <v>116</v>
      </c>
      <c r="F349" s="53" t="s">
        <v>52</v>
      </c>
      <c r="G349" s="66" t="s">
        <v>29</v>
      </c>
      <c r="AL349" s="18"/>
      <c r="AM349" s="57"/>
      <c r="AN349" s="58"/>
    </row>
    <row r="350" spans="1:40" x14ac:dyDescent="0.2">
      <c r="A350" s="48">
        <v>44330</v>
      </c>
      <c r="B350" s="40" t="s">
        <v>8</v>
      </c>
      <c r="C350" s="40" t="s">
        <v>151</v>
      </c>
      <c r="D350" s="49">
        <v>38.25</v>
      </c>
      <c r="E350" s="40" t="s">
        <v>116</v>
      </c>
      <c r="F350" s="50" t="s">
        <v>52</v>
      </c>
      <c r="G350" s="65" t="s">
        <v>29</v>
      </c>
      <c r="AL350" s="17"/>
      <c r="AM350" s="55"/>
      <c r="AN350" s="56"/>
    </row>
    <row r="351" spans="1:40" x14ac:dyDescent="0.2">
      <c r="A351" s="51">
        <v>44364</v>
      </c>
      <c r="B351" s="39" t="s">
        <v>8</v>
      </c>
      <c r="C351" s="39" t="s">
        <v>151</v>
      </c>
      <c r="D351" s="52">
        <v>33</v>
      </c>
      <c r="E351" s="39" t="s">
        <v>116</v>
      </c>
      <c r="F351" s="53" t="s">
        <v>52</v>
      </c>
      <c r="G351" s="66" t="s">
        <v>29</v>
      </c>
      <c r="AL351" s="18"/>
      <c r="AM351" s="57"/>
      <c r="AN351" s="58"/>
    </row>
    <row r="352" spans="1:40" x14ac:dyDescent="0.2">
      <c r="A352" s="48">
        <v>44454</v>
      </c>
      <c r="B352" s="40" t="s">
        <v>8</v>
      </c>
      <c r="C352" s="40" t="s">
        <v>151</v>
      </c>
      <c r="D352" s="49">
        <v>33</v>
      </c>
      <c r="E352" s="40" t="s">
        <v>116</v>
      </c>
      <c r="F352" s="50" t="s">
        <v>52</v>
      </c>
      <c r="G352" s="65" t="s">
        <v>29</v>
      </c>
      <c r="AL352" s="17"/>
      <c r="AM352" s="55"/>
      <c r="AN352" s="56"/>
    </row>
    <row r="353" spans="1:40" x14ac:dyDescent="0.2">
      <c r="A353" s="51">
        <v>44505</v>
      </c>
      <c r="B353" s="39" t="s">
        <v>8</v>
      </c>
      <c r="C353" s="39" t="s">
        <v>151</v>
      </c>
      <c r="D353" s="52">
        <v>33</v>
      </c>
      <c r="E353" s="39" t="s">
        <v>116</v>
      </c>
      <c r="F353" s="53" t="s">
        <v>52</v>
      </c>
      <c r="G353" s="66" t="s">
        <v>29</v>
      </c>
      <c r="AL353" s="18"/>
      <c r="AM353" s="57"/>
      <c r="AN353" s="58"/>
    </row>
    <row r="354" spans="1:40" x14ac:dyDescent="0.2">
      <c r="A354" s="48">
        <v>44505</v>
      </c>
      <c r="B354" s="40" t="s">
        <v>8</v>
      </c>
      <c r="C354" s="40" t="s">
        <v>151</v>
      </c>
      <c r="D354" s="49">
        <v>33</v>
      </c>
      <c r="E354" s="40" t="s">
        <v>116</v>
      </c>
      <c r="F354" s="50" t="s">
        <v>52</v>
      </c>
      <c r="G354" s="65" t="s">
        <v>29</v>
      </c>
      <c r="AL354" s="17"/>
      <c r="AM354" s="55"/>
      <c r="AN354" s="56"/>
    </row>
    <row r="355" spans="1:40" x14ac:dyDescent="0.2">
      <c r="A355" s="51">
        <v>44548</v>
      </c>
      <c r="B355" s="39" t="s">
        <v>8</v>
      </c>
      <c r="C355" s="39" t="s">
        <v>151</v>
      </c>
      <c r="D355" s="52">
        <v>33</v>
      </c>
      <c r="E355" s="39" t="s">
        <v>116</v>
      </c>
      <c r="F355" s="53" t="s">
        <v>52</v>
      </c>
      <c r="G355" s="66" t="s">
        <v>29</v>
      </c>
      <c r="AL355" s="18"/>
      <c r="AM355" s="57"/>
      <c r="AN355" s="58"/>
    </row>
    <row r="356" spans="1:40" x14ac:dyDescent="0.2">
      <c r="A356" s="48">
        <v>44624</v>
      </c>
      <c r="B356" s="40" t="s">
        <v>8</v>
      </c>
      <c r="C356" s="40" t="s">
        <v>151</v>
      </c>
      <c r="D356" s="49">
        <v>33</v>
      </c>
      <c r="E356" s="40" t="s">
        <v>116</v>
      </c>
      <c r="F356" s="50" t="s">
        <v>52</v>
      </c>
      <c r="G356" s="65" t="s">
        <v>29</v>
      </c>
      <c r="AL356" s="17"/>
      <c r="AM356" s="55"/>
      <c r="AN356" s="56"/>
    </row>
    <row r="357" spans="1:40" x14ac:dyDescent="0.2">
      <c r="A357" s="51">
        <v>44471</v>
      </c>
      <c r="B357" s="39" t="s">
        <v>7</v>
      </c>
      <c r="C357" s="39" t="s">
        <v>117</v>
      </c>
      <c r="D357" s="52">
        <v>16</v>
      </c>
      <c r="E357" s="39" t="s">
        <v>117</v>
      </c>
      <c r="F357" s="53" t="s">
        <v>56</v>
      </c>
      <c r="G357" s="66" t="s">
        <v>32</v>
      </c>
      <c r="AL357" s="18"/>
      <c r="AM357" s="57"/>
      <c r="AN357" s="58"/>
    </row>
    <row r="358" spans="1:40" x14ac:dyDescent="0.2">
      <c r="A358" s="48">
        <v>44642</v>
      </c>
      <c r="B358" s="40" t="s">
        <v>62</v>
      </c>
      <c r="C358" s="40" t="s">
        <v>152</v>
      </c>
      <c r="D358" s="49">
        <v>31</v>
      </c>
      <c r="E358" s="40" t="s">
        <v>40</v>
      </c>
      <c r="F358" s="50" t="s">
        <v>61</v>
      </c>
      <c r="G358" s="65" t="s">
        <v>31</v>
      </c>
      <c r="AL358" s="17"/>
      <c r="AM358" s="55"/>
      <c r="AN358" s="56"/>
    </row>
    <row r="359" spans="1:40" x14ac:dyDescent="0.2">
      <c r="A359" s="51">
        <v>44414</v>
      </c>
      <c r="B359" s="39" t="s">
        <v>12</v>
      </c>
      <c r="C359" s="39" t="s">
        <v>153</v>
      </c>
      <c r="D359" s="52">
        <v>25</v>
      </c>
      <c r="E359" s="39" t="s">
        <v>153</v>
      </c>
      <c r="F359" s="53" t="s">
        <v>19</v>
      </c>
      <c r="G359" s="4"/>
      <c r="AL359" s="18"/>
      <c r="AM359" s="57"/>
      <c r="AN359" s="58"/>
    </row>
    <row r="360" spans="1:40" x14ac:dyDescent="0.2">
      <c r="A360" s="48">
        <v>44551</v>
      </c>
      <c r="B360" s="40" t="s">
        <v>16</v>
      </c>
      <c r="C360" s="40" t="s">
        <v>154</v>
      </c>
      <c r="D360" s="49">
        <v>188.1</v>
      </c>
      <c r="E360" s="40" t="s">
        <v>105</v>
      </c>
      <c r="F360" s="50" t="s">
        <v>67</v>
      </c>
      <c r="G360" s="65" t="s">
        <v>32</v>
      </c>
      <c r="AL360" s="17"/>
      <c r="AM360" s="55"/>
      <c r="AN360" s="56"/>
    </row>
    <row r="361" spans="1:40" x14ac:dyDescent="0.2">
      <c r="A361" s="51">
        <v>44334</v>
      </c>
      <c r="B361" s="39" t="s">
        <v>20</v>
      </c>
      <c r="C361" s="39" t="s">
        <v>154</v>
      </c>
      <c r="D361" s="52">
        <v>188.1</v>
      </c>
      <c r="E361" s="39" t="s">
        <v>105</v>
      </c>
      <c r="F361" s="53" t="s">
        <v>3</v>
      </c>
      <c r="G361" s="66" t="s">
        <v>32</v>
      </c>
      <c r="AL361" s="18"/>
      <c r="AM361" s="57"/>
      <c r="AN361" s="58"/>
    </row>
    <row r="362" spans="1:40" x14ac:dyDescent="0.2">
      <c r="A362" s="48">
        <v>44544</v>
      </c>
      <c r="B362" s="40" t="s">
        <v>60</v>
      </c>
      <c r="C362" s="40" t="s">
        <v>154</v>
      </c>
      <c r="D362" s="49">
        <v>188.1</v>
      </c>
      <c r="E362" s="40" t="s">
        <v>105</v>
      </c>
      <c r="F362" s="50" t="s">
        <v>59</v>
      </c>
      <c r="G362" s="65" t="s">
        <v>32</v>
      </c>
      <c r="AL362" s="17"/>
      <c r="AM362" s="55"/>
      <c r="AN362" s="56"/>
    </row>
    <row r="363" spans="1:40" x14ac:dyDescent="0.2">
      <c r="A363" s="51">
        <v>44604</v>
      </c>
      <c r="B363" s="39" t="s">
        <v>127</v>
      </c>
      <c r="C363" s="39" t="s">
        <v>154</v>
      </c>
      <c r="D363" s="52">
        <v>188.1</v>
      </c>
      <c r="E363" s="39" t="s">
        <v>105</v>
      </c>
      <c r="F363" s="53" t="s">
        <v>68</v>
      </c>
      <c r="G363" s="66" t="s">
        <v>32</v>
      </c>
      <c r="AL363" s="18"/>
      <c r="AM363" s="57"/>
      <c r="AN363" s="58"/>
    </row>
    <row r="364" spans="1:40" x14ac:dyDescent="0.2">
      <c r="A364" s="48">
        <v>44467</v>
      </c>
      <c r="B364" s="40" t="s">
        <v>13</v>
      </c>
      <c r="C364" s="40" t="s">
        <v>154</v>
      </c>
      <c r="D364" s="49">
        <v>188.1</v>
      </c>
      <c r="E364" s="40" t="s">
        <v>105</v>
      </c>
      <c r="F364" s="50" t="s">
        <v>74</v>
      </c>
      <c r="G364" s="65" t="s">
        <v>32</v>
      </c>
      <c r="AL364" s="17"/>
      <c r="AM364" s="55"/>
      <c r="AN364" s="56"/>
    </row>
    <row r="365" spans="1:40" x14ac:dyDescent="0.2">
      <c r="A365" s="51">
        <v>44637</v>
      </c>
      <c r="B365" s="39" t="s">
        <v>7</v>
      </c>
      <c r="C365" s="39" t="s">
        <v>154</v>
      </c>
      <c r="D365" s="52">
        <v>188.1</v>
      </c>
      <c r="E365" s="39" t="s">
        <v>105</v>
      </c>
      <c r="F365" s="53" t="s">
        <v>56</v>
      </c>
      <c r="G365" s="66" t="s">
        <v>32</v>
      </c>
      <c r="AL365" s="18"/>
      <c r="AM365" s="57"/>
      <c r="AN365" s="58"/>
    </row>
    <row r="366" spans="1:40" x14ac:dyDescent="0.2">
      <c r="A366" s="48">
        <v>44287</v>
      </c>
      <c r="B366" s="40" t="s">
        <v>10</v>
      </c>
      <c r="C366" s="40" t="s">
        <v>154</v>
      </c>
      <c r="D366" s="49">
        <v>188.1</v>
      </c>
      <c r="E366" s="40" t="s">
        <v>105</v>
      </c>
      <c r="F366" s="50" t="s">
        <v>6</v>
      </c>
      <c r="G366" s="65" t="s">
        <v>32</v>
      </c>
      <c r="AL366" s="17"/>
      <c r="AM366" s="55"/>
      <c r="AN366" s="56"/>
    </row>
    <row r="367" spans="1:40" x14ac:dyDescent="0.2">
      <c r="A367" s="51">
        <v>44287</v>
      </c>
      <c r="B367" s="39" t="s">
        <v>10</v>
      </c>
      <c r="C367" s="39" t="s">
        <v>154</v>
      </c>
      <c r="D367" s="52">
        <v>188.1</v>
      </c>
      <c r="E367" s="39" t="s">
        <v>105</v>
      </c>
      <c r="F367" s="53" t="s">
        <v>6</v>
      </c>
      <c r="G367" s="66" t="s">
        <v>32</v>
      </c>
      <c r="AL367" s="18"/>
      <c r="AM367" s="57"/>
      <c r="AN367" s="58"/>
    </row>
    <row r="368" spans="1:40" x14ac:dyDescent="0.2">
      <c r="A368" s="48">
        <v>44287</v>
      </c>
      <c r="B368" s="40" t="s">
        <v>10</v>
      </c>
      <c r="C368" s="40" t="s">
        <v>154</v>
      </c>
      <c r="D368" s="49">
        <v>188.1</v>
      </c>
      <c r="E368" s="40" t="s">
        <v>105</v>
      </c>
      <c r="F368" s="50" t="s">
        <v>6</v>
      </c>
      <c r="G368" s="65" t="s">
        <v>32</v>
      </c>
      <c r="AL368" s="17"/>
      <c r="AM368" s="55"/>
      <c r="AN368" s="56"/>
    </row>
    <row r="369" spans="1:40" x14ac:dyDescent="0.2">
      <c r="A369" s="51">
        <v>44411</v>
      </c>
      <c r="B369" s="39" t="s">
        <v>10</v>
      </c>
      <c r="C369" s="39" t="s">
        <v>154</v>
      </c>
      <c r="D369" s="52">
        <v>188.1</v>
      </c>
      <c r="E369" s="39" t="s">
        <v>105</v>
      </c>
      <c r="F369" s="53" t="s">
        <v>6</v>
      </c>
      <c r="G369" s="66" t="s">
        <v>32</v>
      </c>
      <c r="AL369" s="18"/>
      <c r="AM369" s="57"/>
      <c r="AN369" s="58"/>
    </row>
    <row r="370" spans="1:40" x14ac:dyDescent="0.2">
      <c r="A370" s="48">
        <v>44447</v>
      </c>
      <c r="B370" s="40" t="s">
        <v>13</v>
      </c>
      <c r="C370" s="40" t="s">
        <v>154</v>
      </c>
      <c r="D370" s="49">
        <v>188.1</v>
      </c>
      <c r="E370" s="40" t="s">
        <v>105</v>
      </c>
      <c r="F370" s="50" t="s">
        <v>51</v>
      </c>
      <c r="G370" s="65" t="s">
        <v>32</v>
      </c>
      <c r="AL370" s="17"/>
      <c r="AM370" s="55"/>
      <c r="AN370" s="56"/>
    </row>
    <row r="371" spans="1:40" x14ac:dyDescent="0.2">
      <c r="A371" s="51">
        <v>44447</v>
      </c>
      <c r="B371" s="39" t="s">
        <v>13</v>
      </c>
      <c r="C371" s="39" t="s">
        <v>154</v>
      </c>
      <c r="D371" s="52">
        <v>188.1</v>
      </c>
      <c r="E371" s="39" t="s">
        <v>105</v>
      </c>
      <c r="F371" s="53" t="s">
        <v>51</v>
      </c>
      <c r="G371" s="66" t="s">
        <v>32</v>
      </c>
      <c r="AL371" s="18"/>
      <c r="AM371" s="57"/>
      <c r="AN371" s="58"/>
    </row>
    <row r="372" spans="1:40" x14ac:dyDescent="0.2">
      <c r="A372" s="67">
        <v>44532</v>
      </c>
      <c r="B372" s="40" t="s">
        <v>13</v>
      </c>
      <c r="C372" s="40" t="s">
        <v>154</v>
      </c>
      <c r="D372" s="49">
        <v>188.1</v>
      </c>
      <c r="E372" s="40" t="s">
        <v>105</v>
      </c>
      <c r="F372" s="50" t="s">
        <v>51</v>
      </c>
      <c r="G372" s="65" t="s">
        <v>32</v>
      </c>
      <c r="AL372" s="17"/>
      <c r="AM372" s="55"/>
      <c r="AN372" s="56"/>
    </row>
    <row r="373" spans="1:40" x14ac:dyDescent="0.2">
      <c r="A373" s="51">
        <v>44615</v>
      </c>
      <c r="B373" s="39" t="s">
        <v>13</v>
      </c>
      <c r="C373" s="39" t="s">
        <v>154</v>
      </c>
      <c r="D373" s="52">
        <v>188.1</v>
      </c>
      <c r="E373" s="39" t="s">
        <v>105</v>
      </c>
      <c r="F373" s="53" t="s">
        <v>51</v>
      </c>
      <c r="G373" s="66" t="s">
        <v>32</v>
      </c>
      <c r="AL373" s="18"/>
      <c r="AM373" s="57"/>
      <c r="AN373" s="58"/>
    </row>
    <row r="374" spans="1:40" x14ac:dyDescent="0.2">
      <c r="A374" s="48">
        <v>44488</v>
      </c>
      <c r="B374" s="40" t="s">
        <v>13</v>
      </c>
      <c r="C374" s="40" t="s">
        <v>154</v>
      </c>
      <c r="D374" s="49">
        <v>188.1</v>
      </c>
      <c r="E374" s="40" t="s">
        <v>105</v>
      </c>
      <c r="F374" s="50" t="s">
        <v>55</v>
      </c>
      <c r="G374" s="65" t="s">
        <v>32</v>
      </c>
      <c r="AL374" s="17"/>
      <c r="AM374" s="55"/>
      <c r="AN374" s="56"/>
    </row>
    <row r="375" spans="1:40" x14ac:dyDescent="0.2">
      <c r="A375" s="51">
        <v>44541</v>
      </c>
      <c r="B375" s="39" t="s">
        <v>13</v>
      </c>
      <c r="C375" s="39" t="s">
        <v>154</v>
      </c>
      <c r="D375" s="52">
        <v>188.1</v>
      </c>
      <c r="E375" s="39" t="s">
        <v>105</v>
      </c>
      <c r="F375" s="53" t="s">
        <v>55</v>
      </c>
      <c r="G375" s="66" t="s">
        <v>32</v>
      </c>
      <c r="AL375" s="18"/>
      <c r="AM375" s="57"/>
      <c r="AN375" s="58"/>
    </row>
    <row r="376" spans="1:40" x14ac:dyDescent="0.2">
      <c r="A376" s="48">
        <v>44603</v>
      </c>
      <c r="B376" s="40" t="s">
        <v>62</v>
      </c>
      <c r="C376" s="40" t="s">
        <v>154</v>
      </c>
      <c r="D376" s="49">
        <v>188.1</v>
      </c>
      <c r="E376" s="40" t="s">
        <v>105</v>
      </c>
      <c r="F376" s="50" t="s">
        <v>61</v>
      </c>
      <c r="G376" s="65" t="s">
        <v>32</v>
      </c>
      <c r="AL376" s="17"/>
      <c r="AM376" s="55"/>
      <c r="AN376" s="56"/>
    </row>
    <row r="377" spans="1:40" x14ac:dyDescent="0.2">
      <c r="A377" s="51">
        <v>44635</v>
      </c>
      <c r="B377" s="39" t="s">
        <v>129</v>
      </c>
      <c r="C377" s="39" t="s">
        <v>154</v>
      </c>
      <c r="D377" s="52">
        <v>188.1</v>
      </c>
      <c r="E377" s="39" t="s">
        <v>105</v>
      </c>
      <c r="F377" s="53" t="s">
        <v>69</v>
      </c>
      <c r="G377" s="66" t="s">
        <v>32</v>
      </c>
      <c r="AL377" s="18"/>
      <c r="AM377" s="57"/>
      <c r="AN377" s="58"/>
    </row>
    <row r="378" spans="1:40" x14ac:dyDescent="0.2">
      <c r="A378" s="67">
        <v>44534</v>
      </c>
      <c r="B378" s="40" t="s">
        <v>11</v>
      </c>
      <c r="C378" s="40" t="s">
        <v>154</v>
      </c>
      <c r="D378" s="49">
        <v>188.1</v>
      </c>
      <c r="E378" s="40" t="s">
        <v>105</v>
      </c>
      <c r="F378" s="50" t="s">
        <v>63</v>
      </c>
      <c r="G378" s="65" t="s">
        <v>32</v>
      </c>
      <c r="AL378" s="17"/>
      <c r="AM378" s="55"/>
      <c r="AN378" s="56"/>
    </row>
    <row r="379" spans="1:40" x14ac:dyDescent="0.2">
      <c r="A379" s="51">
        <v>44354</v>
      </c>
      <c r="B379" s="39" t="s">
        <v>16</v>
      </c>
      <c r="C379" s="39" t="s">
        <v>154</v>
      </c>
      <c r="D379" s="52">
        <v>188.1</v>
      </c>
      <c r="E379" s="39" t="s">
        <v>105</v>
      </c>
      <c r="F379" s="53" t="s">
        <v>21</v>
      </c>
      <c r="G379" s="66" t="s">
        <v>32</v>
      </c>
      <c r="AL379" s="18"/>
      <c r="AM379" s="57"/>
      <c r="AN379" s="58"/>
    </row>
    <row r="380" spans="1:40" x14ac:dyDescent="0.2">
      <c r="A380" s="48">
        <v>44427</v>
      </c>
      <c r="B380" s="40" t="s">
        <v>12</v>
      </c>
      <c r="C380" s="40" t="s">
        <v>154</v>
      </c>
      <c r="D380" s="49">
        <v>188.1</v>
      </c>
      <c r="E380" s="40" t="s">
        <v>105</v>
      </c>
      <c r="F380" s="50" t="s">
        <v>66</v>
      </c>
      <c r="G380" s="65" t="s">
        <v>32</v>
      </c>
      <c r="AL380" s="17"/>
      <c r="AM380" s="55"/>
      <c r="AN380" s="56"/>
    </row>
    <row r="381" spans="1:40" x14ac:dyDescent="0.2">
      <c r="A381" s="51">
        <v>44292</v>
      </c>
      <c r="B381" s="39" t="s">
        <v>15</v>
      </c>
      <c r="C381" s="39" t="s">
        <v>154</v>
      </c>
      <c r="D381" s="52">
        <v>188.1</v>
      </c>
      <c r="E381" s="39" t="s">
        <v>105</v>
      </c>
      <c r="F381" s="53" t="s">
        <v>53</v>
      </c>
      <c r="G381" s="66" t="s">
        <v>32</v>
      </c>
      <c r="T381" s="68"/>
      <c r="AL381" s="18"/>
      <c r="AM381" s="57"/>
      <c r="AN381" s="58"/>
    </row>
    <row r="382" spans="1:40" x14ac:dyDescent="0.2">
      <c r="A382" s="48">
        <v>44480</v>
      </c>
      <c r="B382" s="40" t="s">
        <v>15</v>
      </c>
      <c r="C382" s="40" t="s">
        <v>154</v>
      </c>
      <c r="D382" s="49">
        <v>188.1</v>
      </c>
      <c r="E382" s="40" t="s">
        <v>105</v>
      </c>
      <c r="F382" s="50" t="s">
        <v>53</v>
      </c>
      <c r="G382" s="65" t="s">
        <v>32</v>
      </c>
      <c r="AL382" s="17"/>
      <c r="AM382" s="55"/>
      <c r="AN382" s="56"/>
    </row>
    <row r="383" spans="1:40" x14ac:dyDescent="0.2">
      <c r="A383" s="51">
        <v>44432</v>
      </c>
      <c r="B383" s="39" t="s">
        <v>12</v>
      </c>
      <c r="C383" s="39" t="s">
        <v>154</v>
      </c>
      <c r="D383" s="52">
        <v>188.1</v>
      </c>
      <c r="E383" s="39" t="s">
        <v>105</v>
      </c>
      <c r="F383" s="53" t="s">
        <v>50</v>
      </c>
      <c r="G383" s="66" t="s">
        <v>32</v>
      </c>
      <c r="AL383" s="18"/>
      <c r="AM383" s="57"/>
      <c r="AN383" s="58"/>
    </row>
    <row r="384" spans="1:40" x14ac:dyDescent="0.2">
      <c r="A384" s="48">
        <v>44292</v>
      </c>
      <c r="B384" s="40" t="s">
        <v>13</v>
      </c>
      <c r="C384" s="40" t="s">
        <v>154</v>
      </c>
      <c r="D384" s="49">
        <v>188.1</v>
      </c>
      <c r="E384" s="40" t="s">
        <v>105</v>
      </c>
      <c r="F384" s="50" t="s">
        <v>54</v>
      </c>
      <c r="G384" s="65" t="s">
        <v>32</v>
      </c>
      <c r="AL384" s="17"/>
      <c r="AM384" s="55"/>
      <c r="AN384" s="56"/>
    </row>
    <row r="385" spans="1:40" x14ac:dyDescent="0.2">
      <c r="A385" s="51">
        <v>44292</v>
      </c>
      <c r="B385" s="39" t="s">
        <v>13</v>
      </c>
      <c r="C385" s="39" t="s">
        <v>154</v>
      </c>
      <c r="D385" s="52">
        <v>188.1</v>
      </c>
      <c r="E385" s="39" t="s">
        <v>105</v>
      </c>
      <c r="F385" s="53" t="s">
        <v>54</v>
      </c>
      <c r="G385" s="66" t="s">
        <v>32</v>
      </c>
      <c r="AL385" s="18"/>
      <c r="AM385" s="57"/>
      <c r="AN385" s="58"/>
    </row>
    <row r="386" spans="1:40" x14ac:dyDescent="0.2">
      <c r="A386" s="48">
        <v>44292</v>
      </c>
      <c r="B386" s="40" t="s">
        <v>13</v>
      </c>
      <c r="C386" s="40" t="s">
        <v>154</v>
      </c>
      <c r="D386" s="49">
        <v>188.1</v>
      </c>
      <c r="E386" s="40" t="s">
        <v>105</v>
      </c>
      <c r="F386" s="50" t="s">
        <v>54</v>
      </c>
      <c r="G386" s="65" t="s">
        <v>32</v>
      </c>
      <c r="AL386" s="17"/>
      <c r="AM386" s="55"/>
      <c r="AN386" s="56"/>
    </row>
    <row r="387" spans="1:40" x14ac:dyDescent="0.2">
      <c r="A387" s="51">
        <v>44534</v>
      </c>
      <c r="B387" s="39" t="s">
        <v>13</v>
      </c>
      <c r="C387" s="39" t="s">
        <v>154</v>
      </c>
      <c r="D387" s="52">
        <v>188.1</v>
      </c>
      <c r="E387" s="39" t="s">
        <v>105</v>
      </c>
      <c r="F387" s="53" t="s">
        <v>54</v>
      </c>
      <c r="G387" s="66" t="s">
        <v>32</v>
      </c>
      <c r="AL387" s="18"/>
      <c r="AM387" s="57"/>
      <c r="AN387" s="58"/>
    </row>
    <row r="388" spans="1:40" x14ac:dyDescent="0.2">
      <c r="A388" s="48">
        <v>44272</v>
      </c>
      <c r="B388" s="40" t="s">
        <v>72</v>
      </c>
      <c r="C388" s="40" t="s">
        <v>154</v>
      </c>
      <c r="D388" s="49">
        <v>91</v>
      </c>
      <c r="E388" s="40" t="s">
        <v>105</v>
      </c>
      <c r="F388" s="50" t="s">
        <v>71</v>
      </c>
      <c r="G388" s="65" t="s">
        <v>32</v>
      </c>
      <c r="AL388" s="17"/>
      <c r="AM388" s="55"/>
      <c r="AN388" s="56"/>
    </row>
    <row r="389" spans="1:40" x14ac:dyDescent="0.2">
      <c r="A389" s="51">
        <v>44488</v>
      </c>
      <c r="B389" s="39" t="s">
        <v>13</v>
      </c>
      <c r="C389" s="39" t="s">
        <v>155</v>
      </c>
      <c r="D389" s="52">
        <v>87.75</v>
      </c>
      <c r="E389" s="39" t="s">
        <v>95</v>
      </c>
      <c r="F389" s="53" t="s">
        <v>55</v>
      </c>
      <c r="G389" s="66" t="s">
        <v>32</v>
      </c>
      <c r="AL389" s="18"/>
      <c r="AM389" s="57"/>
      <c r="AN389" s="58"/>
    </row>
    <row r="390" spans="1:40" x14ac:dyDescent="0.2">
      <c r="A390" s="48">
        <v>44608</v>
      </c>
      <c r="B390" s="40" t="s">
        <v>18</v>
      </c>
      <c r="C390" s="40" t="s">
        <v>156</v>
      </c>
      <c r="D390" s="49">
        <v>36</v>
      </c>
      <c r="E390" s="40" t="s">
        <v>107</v>
      </c>
      <c r="F390" s="50" t="s">
        <v>70</v>
      </c>
      <c r="G390" s="65" t="s">
        <v>32</v>
      </c>
      <c r="AL390" s="17"/>
      <c r="AM390" s="55"/>
      <c r="AN390" s="56"/>
    </row>
    <row r="391" spans="1:40" x14ac:dyDescent="0.2">
      <c r="A391" s="51">
        <v>44551</v>
      </c>
      <c r="B391" s="39" t="s">
        <v>16</v>
      </c>
      <c r="C391" s="39" t="s">
        <v>156</v>
      </c>
      <c r="D391" s="52">
        <v>31</v>
      </c>
      <c r="E391" s="39" t="s">
        <v>107</v>
      </c>
      <c r="F391" s="53" t="s">
        <v>67</v>
      </c>
      <c r="G391" s="66" t="s">
        <v>32</v>
      </c>
      <c r="AL391" s="18"/>
      <c r="AM391" s="57"/>
      <c r="AN391" s="58"/>
    </row>
    <row r="392" spans="1:40" x14ac:dyDescent="0.2">
      <c r="A392" s="48">
        <v>44334</v>
      </c>
      <c r="B392" s="40" t="s">
        <v>20</v>
      </c>
      <c r="C392" s="40" t="s">
        <v>156</v>
      </c>
      <c r="D392" s="49">
        <v>31</v>
      </c>
      <c r="E392" s="40" t="s">
        <v>107</v>
      </c>
      <c r="F392" s="50" t="s">
        <v>3</v>
      </c>
      <c r="G392" s="65" t="s">
        <v>32</v>
      </c>
      <c r="AL392" s="17"/>
      <c r="AM392" s="55"/>
      <c r="AN392" s="56"/>
    </row>
    <row r="393" spans="1:40" x14ac:dyDescent="0.2">
      <c r="A393" s="51">
        <v>44544</v>
      </c>
      <c r="B393" s="39" t="s">
        <v>60</v>
      </c>
      <c r="C393" s="39" t="s">
        <v>156</v>
      </c>
      <c r="D393" s="52">
        <v>31</v>
      </c>
      <c r="E393" s="39" t="s">
        <v>107</v>
      </c>
      <c r="F393" s="53" t="s">
        <v>59</v>
      </c>
      <c r="G393" s="66" t="s">
        <v>32</v>
      </c>
      <c r="AL393" s="18"/>
      <c r="AM393" s="57"/>
      <c r="AN393" s="58"/>
    </row>
    <row r="394" spans="1:40" x14ac:dyDescent="0.2">
      <c r="A394" s="48">
        <v>44604</v>
      </c>
      <c r="B394" s="40" t="s">
        <v>127</v>
      </c>
      <c r="C394" s="40" t="s">
        <v>156</v>
      </c>
      <c r="D394" s="49">
        <v>36</v>
      </c>
      <c r="E394" s="40" t="s">
        <v>107</v>
      </c>
      <c r="F394" s="50" t="s">
        <v>68</v>
      </c>
      <c r="G394" s="65" t="s">
        <v>32</v>
      </c>
      <c r="AL394" s="17"/>
      <c r="AM394" s="55"/>
      <c r="AN394" s="56"/>
    </row>
    <row r="395" spans="1:40" x14ac:dyDescent="0.2">
      <c r="A395" s="51">
        <v>44272</v>
      </c>
      <c r="B395" s="39" t="s">
        <v>16</v>
      </c>
      <c r="C395" s="39" t="s">
        <v>156</v>
      </c>
      <c r="D395" s="52">
        <v>0</v>
      </c>
      <c r="E395" s="39" t="s">
        <v>107</v>
      </c>
      <c r="F395" s="53" t="s">
        <v>76</v>
      </c>
      <c r="G395" s="66" t="s">
        <v>32</v>
      </c>
      <c r="AL395" s="18"/>
      <c r="AM395" s="57"/>
      <c r="AN395" s="58"/>
    </row>
    <row r="396" spans="1:40" x14ac:dyDescent="0.2">
      <c r="A396" s="48">
        <v>44467</v>
      </c>
      <c r="B396" s="40" t="s">
        <v>13</v>
      </c>
      <c r="C396" s="40" t="s">
        <v>156</v>
      </c>
      <c r="D396" s="49">
        <v>31</v>
      </c>
      <c r="E396" s="40" t="s">
        <v>107</v>
      </c>
      <c r="F396" s="50" t="s">
        <v>74</v>
      </c>
      <c r="G396" s="65" t="s">
        <v>32</v>
      </c>
      <c r="AL396" s="17"/>
      <c r="AM396" s="55"/>
      <c r="AN396" s="56"/>
    </row>
    <row r="397" spans="1:40" x14ac:dyDescent="0.2">
      <c r="A397" s="51">
        <v>44637</v>
      </c>
      <c r="B397" s="39" t="s">
        <v>7</v>
      </c>
      <c r="C397" s="39" t="s">
        <v>156</v>
      </c>
      <c r="D397" s="52">
        <v>36</v>
      </c>
      <c r="E397" s="39" t="s">
        <v>107</v>
      </c>
      <c r="F397" s="53" t="s">
        <v>56</v>
      </c>
      <c r="G397" s="66" t="s">
        <v>32</v>
      </c>
      <c r="AL397" s="18"/>
      <c r="AM397" s="57"/>
      <c r="AN397" s="58"/>
    </row>
    <row r="398" spans="1:40" x14ac:dyDescent="0.2">
      <c r="A398" s="48">
        <v>44516</v>
      </c>
      <c r="B398" s="40" t="s">
        <v>13</v>
      </c>
      <c r="C398" s="40" t="s">
        <v>156</v>
      </c>
      <c r="D398" s="49">
        <v>31</v>
      </c>
      <c r="E398" s="40" t="s">
        <v>107</v>
      </c>
      <c r="F398" s="50" t="s">
        <v>58</v>
      </c>
      <c r="G398" s="65" t="s">
        <v>32</v>
      </c>
      <c r="AL398" s="17"/>
      <c r="AM398" s="55"/>
      <c r="AN398" s="56"/>
    </row>
    <row r="399" spans="1:40" x14ac:dyDescent="0.2">
      <c r="A399" s="51">
        <v>44474</v>
      </c>
      <c r="B399" s="39" t="s">
        <v>13</v>
      </c>
      <c r="C399" s="39" t="s">
        <v>156</v>
      </c>
      <c r="D399" s="52">
        <v>31</v>
      </c>
      <c r="E399" s="39" t="s">
        <v>107</v>
      </c>
      <c r="F399" s="53" t="s">
        <v>58</v>
      </c>
      <c r="G399" s="66" t="s">
        <v>32</v>
      </c>
      <c r="AL399" s="18"/>
      <c r="AM399" s="57"/>
      <c r="AN399" s="58"/>
    </row>
    <row r="400" spans="1:40" x14ac:dyDescent="0.2">
      <c r="A400" s="48">
        <v>44411</v>
      </c>
      <c r="B400" s="40" t="s">
        <v>10</v>
      </c>
      <c r="C400" s="40" t="s">
        <v>156</v>
      </c>
      <c r="D400" s="49">
        <v>31</v>
      </c>
      <c r="E400" s="40" t="s">
        <v>107</v>
      </c>
      <c r="F400" s="50" t="s">
        <v>6</v>
      </c>
      <c r="G400" s="65" t="s">
        <v>32</v>
      </c>
      <c r="AL400" s="17"/>
      <c r="AM400" s="55"/>
      <c r="AN400" s="56"/>
    </row>
    <row r="401" spans="1:40" x14ac:dyDescent="0.2">
      <c r="A401" s="51">
        <v>44599</v>
      </c>
      <c r="B401" s="39" t="s">
        <v>13</v>
      </c>
      <c r="C401" s="39" t="s">
        <v>156</v>
      </c>
      <c r="D401" s="52">
        <v>36</v>
      </c>
      <c r="E401" s="39" t="s">
        <v>107</v>
      </c>
      <c r="F401" s="53" t="s">
        <v>65</v>
      </c>
      <c r="G401" s="66" t="s">
        <v>32</v>
      </c>
      <c r="AL401" s="18"/>
      <c r="AM401" s="57"/>
      <c r="AN401" s="58"/>
    </row>
    <row r="402" spans="1:40" x14ac:dyDescent="0.2">
      <c r="A402" s="48">
        <v>44447</v>
      </c>
      <c r="B402" s="40" t="s">
        <v>13</v>
      </c>
      <c r="C402" s="40" t="s">
        <v>156</v>
      </c>
      <c r="D402" s="49">
        <v>31</v>
      </c>
      <c r="E402" s="40" t="s">
        <v>107</v>
      </c>
      <c r="F402" s="50" t="s">
        <v>51</v>
      </c>
      <c r="G402" s="65" t="s">
        <v>32</v>
      </c>
      <c r="AL402" s="17"/>
      <c r="AM402" s="55"/>
      <c r="AN402" s="56"/>
    </row>
    <row r="403" spans="1:40" x14ac:dyDescent="0.2">
      <c r="A403" s="51">
        <v>44447</v>
      </c>
      <c r="B403" s="39" t="s">
        <v>13</v>
      </c>
      <c r="C403" s="39" t="s">
        <v>156</v>
      </c>
      <c r="D403" s="52">
        <v>31</v>
      </c>
      <c r="E403" s="39" t="s">
        <v>107</v>
      </c>
      <c r="F403" s="53" t="s">
        <v>51</v>
      </c>
      <c r="G403" s="66" t="s">
        <v>32</v>
      </c>
      <c r="AL403" s="18"/>
      <c r="AM403" s="57"/>
      <c r="AN403" s="58"/>
    </row>
    <row r="404" spans="1:40" x14ac:dyDescent="0.2">
      <c r="A404" s="67">
        <v>44532</v>
      </c>
      <c r="B404" s="40" t="s">
        <v>13</v>
      </c>
      <c r="C404" s="40" t="s">
        <v>156</v>
      </c>
      <c r="D404" s="49">
        <v>61</v>
      </c>
      <c r="E404" s="40" t="s">
        <v>107</v>
      </c>
      <c r="F404" s="50" t="s">
        <v>51</v>
      </c>
      <c r="G404" s="65" t="s">
        <v>32</v>
      </c>
      <c r="AL404" s="17"/>
      <c r="AM404" s="55"/>
      <c r="AN404" s="56"/>
    </row>
    <row r="405" spans="1:40" x14ac:dyDescent="0.2">
      <c r="A405" s="51">
        <v>44615</v>
      </c>
      <c r="B405" s="39" t="s">
        <v>13</v>
      </c>
      <c r="C405" s="39" t="s">
        <v>156</v>
      </c>
      <c r="D405" s="52">
        <v>36</v>
      </c>
      <c r="E405" s="39" t="s">
        <v>107</v>
      </c>
      <c r="F405" s="53" t="s">
        <v>51</v>
      </c>
      <c r="G405" s="66" t="s">
        <v>32</v>
      </c>
      <c r="AL405" s="18"/>
      <c r="AM405" s="57"/>
      <c r="AN405" s="58"/>
    </row>
    <row r="406" spans="1:40" x14ac:dyDescent="0.2">
      <c r="A406" s="48">
        <v>44488</v>
      </c>
      <c r="B406" s="40" t="s">
        <v>13</v>
      </c>
      <c r="C406" s="40" t="s">
        <v>156</v>
      </c>
      <c r="D406" s="49">
        <v>31</v>
      </c>
      <c r="E406" s="40" t="s">
        <v>107</v>
      </c>
      <c r="F406" s="50" t="s">
        <v>55</v>
      </c>
      <c r="G406" s="65" t="s">
        <v>32</v>
      </c>
      <c r="AL406" s="17"/>
      <c r="AM406" s="55"/>
      <c r="AN406" s="56"/>
    </row>
    <row r="407" spans="1:40" x14ac:dyDescent="0.2">
      <c r="A407" s="51">
        <v>44534</v>
      </c>
      <c r="B407" s="39" t="s">
        <v>13</v>
      </c>
      <c r="C407" s="39" t="s">
        <v>156</v>
      </c>
      <c r="D407" s="52">
        <v>31</v>
      </c>
      <c r="E407" s="39" t="s">
        <v>107</v>
      </c>
      <c r="F407" s="53" t="s">
        <v>55</v>
      </c>
      <c r="G407" s="66" t="s">
        <v>32</v>
      </c>
      <c r="AL407" s="18"/>
      <c r="AM407" s="57"/>
      <c r="AN407" s="58"/>
    </row>
    <row r="408" spans="1:40" x14ac:dyDescent="0.2">
      <c r="A408" s="48">
        <v>44541</v>
      </c>
      <c r="B408" s="40" t="s">
        <v>13</v>
      </c>
      <c r="C408" s="40" t="s">
        <v>156</v>
      </c>
      <c r="D408" s="49">
        <v>31</v>
      </c>
      <c r="E408" s="40" t="s">
        <v>107</v>
      </c>
      <c r="F408" s="50" t="s">
        <v>55</v>
      </c>
      <c r="G408" s="65" t="s">
        <v>32</v>
      </c>
      <c r="AL408" s="17"/>
      <c r="AM408" s="55"/>
      <c r="AN408" s="56"/>
    </row>
    <row r="409" spans="1:40" x14ac:dyDescent="0.2">
      <c r="A409" s="51">
        <v>44541</v>
      </c>
      <c r="B409" s="39" t="s">
        <v>62</v>
      </c>
      <c r="C409" s="39" t="s">
        <v>156</v>
      </c>
      <c r="D409" s="52">
        <v>36</v>
      </c>
      <c r="E409" s="39" t="s">
        <v>107</v>
      </c>
      <c r="F409" s="53" t="s">
        <v>61</v>
      </c>
      <c r="G409" s="66" t="s">
        <v>32</v>
      </c>
      <c r="AL409" s="18"/>
      <c r="AM409" s="57"/>
      <c r="AN409" s="58"/>
    </row>
    <row r="410" spans="1:40" x14ac:dyDescent="0.2">
      <c r="A410" s="48">
        <v>44635</v>
      </c>
      <c r="B410" s="40" t="s">
        <v>129</v>
      </c>
      <c r="C410" s="40" t="s">
        <v>156</v>
      </c>
      <c r="D410" s="49">
        <v>36</v>
      </c>
      <c r="E410" s="40" t="s">
        <v>107</v>
      </c>
      <c r="F410" s="50" t="s">
        <v>69</v>
      </c>
      <c r="G410" s="65" t="s">
        <v>32</v>
      </c>
      <c r="AL410" s="17"/>
      <c r="AM410" s="55"/>
      <c r="AN410" s="56"/>
    </row>
    <row r="411" spans="1:40" x14ac:dyDescent="0.2">
      <c r="A411" s="51">
        <v>44534</v>
      </c>
      <c r="B411" s="39" t="s">
        <v>11</v>
      </c>
      <c r="C411" s="39" t="s">
        <v>156</v>
      </c>
      <c r="D411" s="52">
        <v>31</v>
      </c>
      <c r="E411" s="39" t="s">
        <v>107</v>
      </c>
      <c r="F411" s="53" t="s">
        <v>63</v>
      </c>
      <c r="G411" s="66" t="s">
        <v>32</v>
      </c>
      <c r="AL411" s="18"/>
      <c r="AM411" s="57"/>
      <c r="AN411" s="58"/>
    </row>
    <row r="412" spans="1:40" x14ac:dyDescent="0.2">
      <c r="A412" s="48">
        <v>44354</v>
      </c>
      <c r="B412" s="40" t="s">
        <v>16</v>
      </c>
      <c r="C412" s="40" t="s">
        <v>156</v>
      </c>
      <c r="D412" s="49">
        <v>31</v>
      </c>
      <c r="E412" s="40" t="s">
        <v>107</v>
      </c>
      <c r="F412" s="50" t="s">
        <v>21</v>
      </c>
      <c r="G412" s="65" t="s">
        <v>32</v>
      </c>
      <c r="AL412" s="17"/>
      <c r="AM412" s="55"/>
      <c r="AN412" s="56"/>
    </row>
    <row r="413" spans="1:40" x14ac:dyDescent="0.2">
      <c r="A413" s="51">
        <v>44427</v>
      </c>
      <c r="B413" s="39" t="s">
        <v>12</v>
      </c>
      <c r="C413" s="39" t="s">
        <v>156</v>
      </c>
      <c r="D413" s="52">
        <v>31</v>
      </c>
      <c r="E413" s="39" t="s">
        <v>107</v>
      </c>
      <c r="F413" s="53" t="s">
        <v>66</v>
      </c>
      <c r="G413" s="66" t="s">
        <v>32</v>
      </c>
      <c r="AL413" s="18"/>
      <c r="AM413" s="57"/>
      <c r="AN413" s="58"/>
    </row>
    <row r="414" spans="1:40" x14ac:dyDescent="0.2">
      <c r="A414" s="48">
        <v>44278</v>
      </c>
      <c r="B414" s="40" t="s">
        <v>15</v>
      </c>
      <c r="C414" s="40" t="s">
        <v>156</v>
      </c>
      <c r="D414" s="49">
        <v>31</v>
      </c>
      <c r="E414" s="40" t="s">
        <v>107</v>
      </c>
      <c r="F414" s="50" t="s">
        <v>53</v>
      </c>
      <c r="G414" s="65" t="s">
        <v>32</v>
      </c>
      <c r="AL414" s="17"/>
      <c r="AM414" s="55"/>
      <c r="AN414" s="56"/>
    </row>
    <row r="415" spans="1:40" x14ac:dyDescent="0.2">
      <c r="A415" s="51">
        <v>44480</v>
      </c>
      <c r="B415" s="39" t="s">
        <v>15</v>
      </c>
      <c r="C415" s="39" t="s">
        <v>156</v>
      </c>
      <c r="D415" s="52">
        <v>31</v>
      </c>
      <c r="E415" s="39" t="s">
        <v>107</v>
      </c>
      <c r="F415" s="53" t="s">
        <v>53</v>
      </c>
      <c r="G415" s="66" t="s">
        <v>32</v>
      </c>
      <c r="AL415" s="18"/>
      <c r="AM415" s="57"/>
      <c r="AN415" s="58"/>
    </row>
    <row r="416" spans="1:40" x14ac:dyDescent="0.2">
      <c r="A416" s="48">
        <v>44618</v>
      </c>
      <c r="B416" s="40" t="s">
        <v>15</v>
      </c>
      <c r="C416" s="40" t="s">
        <v>156</v>
      </c>
      <c r="D416" s="49">
        <v>36</v>
      </c>
      <c r="E416" s="40" t="s">
        <v>107</v>
      </c>
      <c r="F416" s="50" t="s">
        <v>53</v>
      </c>
      <c r="G416" s="65" t="s">
        <v>32</v>
      </c>
      <c r="AL416" s="17"/>
      <c r="AM416" s="55"/>
      <c r="AN416" s="56"/>
    </row>
    <row r="417" spans="1:40" x14ac:dyDescent="0.2">
      <c r="A417" s="51">
        <v>44599</v>
      </c>
      <c r="B417" s="39" t="s">
        <v>9</v>
      </c>
      <c r="C417" s="39" t="s">
        <v>156</v>
      </c>
      <c r="D417" s="52">
        <v>36</v>
      </c>
      <c r="E417" s="39" t="s">
        <v>107</v>
      </c>
      <c r="F417" s="53" t="s">
        <v>14</v>
      </c>
      <c r="G417" s="66" t="s">
        <v>32</v>
      </c>
      <c r="AL417" s="18"/>
      <c r="AM417" s="57"/>
      <c r="AN417" s="58"/>
    </row>
    <row r="418" spans="1:40" x14ac:dyDescent="0.2">
      <c r="A418" s="48">
        <v>44539</v>
      </c>
      <c r="B418" s="40" t="s">
        <v>13</v>
      </c>
      <c r="C418" s="40" t="s">
        <v>156</v>
      </c>
      <c r="D418" s="49">
        <v>31</v>
      </c>
      <c r="E418" s="40" t="s">
        <v>107</v>
      </c>
      <c r="F418" s="50" t="s">
        <v>73</v>
      </c>
      <c r="G418" s="65" t="s">
        <v>32</v>
      </c>
      <c r="AL418" s="17"/>
      <c r="AM418" s="55"/>
      <c r="AN418" s="56"/>
    </row>
    <row r="419" spans="1:40" x14ac:dyDescent="0.2">
      <c r="A419" s="51">
        <v>44593</v>
      </c>
      <c r="B419" s="39" t="s">
        <v>13</v>
      </c>
      <c r="C419" s="39" t="s">
        <v>156</v>
      </c>
      <c r="D419" s="52">
        <v>36</v>
      </c>
      <c r="E419" s="39" t="s">
        <v>107</v>
      </c>
      <c r="F419" s="53" t="s">
        <v>73</v>
      </c>
      <c r="G419" s="66" t="s">
        <v>32</v>
      </c>
      <c r="AL419" s="18"/>
      <c r="AM419" s="57"/>
      <c r="AN419" s="58"/>
    </row>
    <row r="420" spans="1:40" x14ac:dyDescent="0.2">
      <c r="A420" s="48">
        <v>44432</v>
      </c>
      <c r="B420" s="40" t="s">
        <v>12</v>
      </c>
      <c r="C420" s="40" t="s">
        <v>157</v>
      </c>
      <c r="D420" s="49">
        <v>31</v>
      </c>
      <c r="E420" s="40" t="s">
        <v>107</v>
      </c>
      <c r="F420" s="50" t="s">
        <v>50</v>
      </c>
      <c r="G420" s="65" t="s">
        <v>32</v>
      </c>
      <c r="AL420" s="17"/>
      <c r="AM420" s="55"/>
      <c r="AN420" s="56"/>
    </row>
    <row r="421" spans="1:40" x14ac:dyDescent="0.2">
      <c r="A421" s="51">
        <v>44278</v>
      </c>
      <c r="B421" s="39" t="s">
        <v>13</v>
      </c>
      <c r="C421" s="39" t="s">
        <v>156</v>
      </c>
      <c r="D421" s="52">
        <v>31</v>
      </c>
      <c r="E421" s="39" t="s">
        <v>107</v>
      </c>
      <c r="F421" s="53" t="s">
        <v>54</v>
      </c>
      <c r="G421" s="66" t="s">
        <v>32</v>
      </c>
      <c r="AL421" s="18"/>
      <c r="AM421" s="57"/>
      <c r="AN421" s="58"/>
    </row>
    <row r="422" spans="1:40" x14ac:dyDescent="0.2">
      <c r="A422" s="48">
        <v>44534</v>
      </c>
      <c r="B422" s="40" t="s">
        <v>13</v>
      </c>
      <c r="C422" s="40" t="s">
        <v>156</v>
      </c>
      <c r="D422" s="49">
        <v>31</v>
      </c>
      <c r="E422" s="40" t="s">
        <v>107</v>
      </c>
      <c r="F422" s="50" t="s">
        <v>54</v>
      </c>
      <c r="G422" s="65" t="s">
        <v>32</v>
      </c>
      <c r="AL422" s="17"/>
      <c r="AM422" s="55"/>
      <c r="AN422" s="56"/>
    </row>
    <row r="423" spans="1:40" x14ac:dyDescent="0.2">
      <c r="A423" s="51">
        <v>44618</v>
      </c>
      <c r="B423" s="39" t="s">
        <v>13</v>
      </c>
      <c r="C423" s="39" t="s">
        <v>156</v>
      </c>
      <c r="D423" s="52">
        <v>36</v>
      </c>
      <c r="E423" s="39" t="s">
        <v>107</v>
      </c>
      <c r="F423" s="53" t="s">
        <v>54</v>
      </c>
      <c r="G423" s="66" t="s">
        <v>32</v>
      </c>
      <c r="AL423" s="18"/>
      <c r="AM423" s="57"/>
      <c r="AN423" s="58"/>
    </row>
    <row r="424" spans="1:40" x14ac:dyDescent="0.2">
      <c r="A424" s="48">
        <v>44272</v>
      </c>
      <c r="B424" s="40" t="s">
        <v>72</v>
      </c>
      <c r="C424" s="40" t="s">
        <v>156</v>
      </c>
      <c r="D424" s="49">
        <v>31</v>
      </c>
      <c r="E424" s="40" t="s">
        <v>107</v>
      </c>
      <c r="F424" s="50" t="s">
        <v>71</v>
      </c>
      <c r="G424" s="65" t="s">
        <v>32</v>
      </c>
      <c r="AL424" s="17"/>
      <c r="AM424" s="55"/>
      <c r="AN424" s="56"/>
    </row>
    <row r="425" spans="1:40" x14ac:dyDescent="0.2">
      <c r="A425" s="51">
        <v>44522</v>
      </c>
      <c r="B425" s="39" t="s">
        <v>13</v>
      </c>
      <c r="C425" s="39" t="s">
        <v>158</v>
      </c>
      <c r="D425" s="52">
        <v>91</v>
      </c>
      <c r="E425" s="39" t="s">
        <v>41</v>
      </c>
      <c r="F425" s="53" t="s">
        <v>58</v>
      </c>
      <c r="G425" s="66" t="s">
        <v>32</v>
      </c>
      <c r="AL425" s="18"/>
      <c r="AM425" s="57"/>
      <c r="AN425" s="58"/>
    </row>
    <row r="426" spans="1:40" x14ac:dyDescent="0.2">
      <c r="A426" s="48">
        <v>44488</v>
      </c>
      <c r="B426" s="40" t="s">
        <v>13</v>
      </c>
      <c r="C426" s="40" t="s">
        <v>158</v>
      </c>
      <c r="D426" s="49">
        <v>91</v>
      </c>
      <c r="E426" s="40" t="s">
        <v>41</v>
      </c>
      <c r="F426" s="50" t="s">
        <v>55</v>
      </c>
      <c r="G426" s="65" t="s">
        <v>32</v>
      </c>
      <c r="AL426" s="17"/>
      <c r="AM426" s="55"/>
      <c r="AN426" s="56"/>
    </row>
    <row r="427" spans="1:40" x14ac:dyDescent="0.2">
      <c r="A427" s="51">
        <v>44272</v>
      </c>
      <c r="B427" s="39" t="s">
        <v>72</v>
      </c>
      <c r="C427" s="39" t="s">
        <v>158</v>
      </c>
      <c r="D427" s="52">
        <v>70</v>
      </c>
      <c r="E427" s="39" t="s">
        <v>41</v>
      </c>
      <c r="F427" s="53" t="s">
        <v>71</v>
      </c>
      <c r="G427" s="66" t="s">
        <v>32</v>
      </c>
      <c r="AL427" s="18"/>
      <c r="AM427" s="57"/>
      <c r="AN427" s="58"/>
    </row>
    <row r="428" spans="1:40" x14ac:dyDescent="0.2">
      <c r="A428" s="48">
        <v>44608</v>
      </c>
      <c r="B428" s="40" t="s">
        <v>18</v>
      </c>
      <c r="C428" s="40" t="s">
        <v>159</v>
      </c>
      <c r="D428" s="49">
        <v>75</v>
      </c>
      <c r="E428" s="40" t="s">
        <v>109</v>
      </c>
      <c r="F428" s="50" t="s">
        <v>70</v>
      </c>
      <c r="G428" s="65" t="s">
        <v>32</v>
      </c>
      <c r="AL428" s="17"/>
      <c r="AM428" s="55"/>
      <c r="AN428" s="56"/>
    </row>
    <row r="429" spans="1:40" x14ac:dyDescent="0.2">
      <c r="A429" s="51">
        <v>44551</v>
      </c>
      <c r="B429" s="39" t="s">
        <v>16</v>
      </c>
      <c r="C429" s="39" t="s">
        <v>159</v>
      </c>
      <c r="D429" s="52">
        <v>70</v>
      </c>
      <c r="E429" s="39" t="s">
        <v>109</v>
      </c>
      <c r="F429" s="53" t="s">
        <v>67</v>
      </c>
      <c r="G429" s="66" t="s">
        <v>32</v>
      </c>
      <c r="AL429" s="18"/>
      <c r="AM429" s="57"/>
      <c r="AN429" s="58"/>
    </row>
    <row r="430" spans="1:40" x14ac:dyDescent="0.2">
      <c r="A430" s="48">
        <v>44334</v>
      </c>
      <c r="B430" s="40" t="s">
        <v>20</v>
      </c>
      <c r="C430" s="40" t="s">
        <v>159</v>
      </c>
      <c r="D430" s="49">
        <v>70</v>
      </c>
      <c r="E430" s="40" t="s">
        <v>109</v>
      </c>
      <c r="F430" s="50" t="s">
        <v>3</v>
      </c>
      <c r="G430" s="65" t="s">
        <v>32</v>
      </c>
      <c r="AL430" s="17"/>
      <c r="AM430" s="55"/>
      <c r="AN430" s="56"/>
    </row>
    <row r="431" spans="1:40" x14ac:dyDescent="0.2">
      <c r="A431" s="51">
        <v>44544</v>
      </c>
      <c r="B431" s="39" t="s">
        <v>60</v>
      </c>
      <c r="C431" s="39" t="s">
        <v>159</v>
      </c>
      <c r="D431" s="52">
        <v>70</v>
      </c>
      <c r="E431" s="39" t="s">
        <v>109</v>
      </c>
      <c r="F431" s="53" t="s">
        <v>59</v>
      </c>
      <c r="G431" s="66" t="s">
        <v>32</v>
      </c>
      <c r="AL431" s="18"/>
      <c r="AM431" s="57"/>
      <c r="AN431" s="58"/>
    </row>
    <row r="432" spans="1:40" x14ac:dyDescent="0.2">
      <c r="A432" s="48">
        <v>44542</v>
      </c>
      <c r="B432" s="40" t="s">
        <v>127</v>
      </c>
      <c r="C432" s="40" t="s">
        <v>159</v>
      </c>
      <c r="D432" s="49">
        <v>75</v>
      </c>
      <c r="E432" s="40" t="s">
        <v>109</v>
      </c>
      <c r="F432" s="50" t="s">
        <v>68</v>
      </c>
      <c r="G432" s="65" t="s">
        <v>32</v>
      </c>
      <c r="AL432" s="17"/>
      <c r="AM432" s="55"/>
      <c r="AN432" s="56"/>
    </row>
    <row r="433" spans="1:40" x14ac:dyDescent="0.2">
      <c r="A433" s="51">
        <v>44272</v>
      </c>
      <c r="B433" s="39" t="s">
        <v>16</v>
      </c>
      <c r="C433" s="39" t="s">
        <v>159</v>
      </c>
      <c r="D433" s="52">
        <v>31</v>
      </c>
      <c r="E433" s="39" t="s">
        <v>109</v>
      </c>
      <c r="F433" s="53" t="s">
        <v>76</v>
      </c>
      <c r="G433" s="66" t="s">
        <v>32</v>
      </c>
      <c r="AL433" s="18"/>
      <c r="AM433" s="57"/>
      <c r="AN433" s="58"/>
    </row>
    <row r="434" spans="1:40" x14ac:dyDescent="0.2">
      <c r="A434" s="48">
        <v>44467</v>
      </c>
      <c r="B434" s="40" t="s">
        <v>13</v>
      </c>
      <c r="C434" s="40" t="s">
        <v>159</v>
      </c>
      <c r="D434" s="49">
        <v>70</v>
      </c>
      <c r="E434" s="40" t="s">
        <v>109</v>
      </c>
      <c r="F434" s="50" t="s">
        <v>74</v>
      </c>
      <c r="G434" s="65" t="s">
        <v>32</v>
      </c>
      <c r="AL434" s="17"/>
      <c r="AM434" s="55"/>
      <c r="AN434" s="56"/>
    </row>
    <row r="435" spans="1:40" x14ac:dyDescent="0.2">
      <c r="A435" s="51">
        <v>44637</v>
      </c>
      <c r="B435" s="39" t="s">
        <v>7</v>
      </c>
      <c r="C435" s="39" t="s">
        <v>159</v>
      </c>
      <c r="D435" s="52">
        <v>75</v>
      </c>
      <c r="E435" s="39" t="s">
        <v>109</v>
      </c>
      <c r="F435" s="53" t="s">
        <v>56</v>
      </c>
      <c r="G435" s="66" t="s">
        <v>32</v>
      </c>
      <c r="AL435" s="18"/>
      <c r="AM435" s="57"/>
      <c r="AN435" s="58"/>
    </row>
    <row r="436" spans="1:40" x14ac:dyDescent="0.2">
      <c r="A436" s="48">
        <v>44516</v>
      </c>
      <c r="B436" s="40" t="s">
        <v>13</v>
      </c>
      <c r="C436" s="40" t="s">
        <v>159</v>
      </c>
      <c r="D436" s="49">
        <v>70</v>
      </c>
      <c r="E436" s="40" t="s">
        <v>109</v>
      </c>
      <c r="F436" s="50" t="s">
        <v>58</v>
      </c>
      <c r="G436" s="65" t="s">
        <v>32</v>
      </c>
      <c r="AL436" s="17"/>
      <c r="AM436" s="55"/>
      <c r="AN436" s="56"/>
    </row>
    <row r="437" spans="1:40" x14ac:dyDescent="0.2">
      <c r="A437" s="51">
        <v>44516</v>
      </c>
      <c r="B437" s="39" t="s">
        <v>13</v>
      </c>
      <c r="C437" s="39" t="s">
        <v>159</v>
      </c>
      <c r="D437" s="52">
        <v>70</v>
      </c>
      <c r="E437" s="39" t="s">
        <v>109</v>
      </c>
      <c r="F437" s="53" t="s">
        <v>58</v>
      </c>
      <c r="G437" s="66" t="s">
        <v>32</v>
      </c>
      <c r="AL437" s="18"/>
      <c r="AM437" s="57"/>
      <c r="AN437" s="58"/>
    </row>
    <row r="438" spans="1:40" x14ac:dyDescent="0.2">
      <c r="A438" s="48">
        <v>44474</v>
      </c>
      <c r="B438" s="40" t="s">
        <v>13</v>
      </c>
      <c r="C438" s="40" t="s">
        <v>160</v>
      </c>
      <c r="D438" s="49">
        <v>188.1</v>
      </c>
      <c r="E438" s="40" t="s">
        <v>109</v>
      </c>
      <c r="F438" s="50" t="s">
        <v>58</v>
      </c>
      <c r="G438" s="65" t="s">
        <v>32</v>
      </c>
      <c r="AL438" s="17"/>
      <c r="AM438" s="55"/>
      <c r="AN438" s="56"/>
    </row>
    <row r="439" spans="1:40" x14ac:dyDescent="0.2">
      <c r="A439" s="51">
        <v>44287</v>
      </c>
      <c r="B439" s="39" t="s">
        <v>10</v>
      </c>
      <c r="C439" s="39" t="s">
        <v>159</v>
      </c>
      <c r="D439" s="52">
        <v>70</v>
      </c>
      <c r="E439" s="39" t="s">
        <v>109</v>
      </c>
      <c r="F439" s="53" t="s">
        <v>6</v>
      </c>
      <c r="G439" s="66" t="s">
        <v>32</v>
      </c>
      <c r="AL439" s="18"/>
      <c r="AM439" s="57"/>
      <c r="AN439" s="58"/>
    </row>
    <row r="440" spans="1:40" x14ac:dyDescent="0.2">
      <c r="A440" s="48">
        <v>44287</v>
      </c>
      <c r="B440" s="40" t="s">
        <v>10</v>
      </c>
      <c r="C440" s="40" t="s">
        <v>159</v>
      </c>
      <c r="D440" s="49">
        <v>70</v>
      </c>
      <c r="E440" s="40" t="s">
        <v>109</v>
      </c>
      <c r="F440" s="50" t="s">
        <v>6</v>
      </c>
      <c r="G440" s="65" t="s">
        <v>32</v>
      </c>
      <c r="AL440" s="17"/>
      <c r="AM440" s="55"/>
      <c r="AN440" s="56"/>
    </row>
    <row r="441" spans="1:40" x14ac:dyDescent="0.2">
      <c r="A441" s="51">
        <v>44411</v>
      </c>
      <c r="B441" s="39" t="s">
        <v>10</v>
      </c>
      <c r="C441" s="39" t="s">
        <v>159</v>
      </c>
      <c r="D441" s="52">
        <v>70</v>
      </c>
      <c r="E441" s="39" t="s">
        <v>109</v>
      </c>
      <c r="F441" s="53" t="s">
        <v>6</v>
      </c>
      <c r="G441" s="66" t="s">
        <v>32</v>
      </c>
      <c r="AL441" s="18"/>
      <c r="AM441" s="57"/>
      <c r="AN441" s="58"/>
    </row>
    <row r="442" spans="1:40" x14ac:dyDescent="0.2">
      <c r="A442" s="48">
        <v>44287</v>
      </c>
      <c r="B442" s="40" t="s">
        <v>10</v>
      </c>
      <c r="C442" s="40" t="s">
        <v>159</v>
      </c>
      <c r="D442" s="49">
        <v>70</v>
      </c>
      <c r="E442" s="40" t="s">
        <v>109</v>
      </c>
      <c r="F442" s="50" t="s">
        <v>6</v>
      </c>
      <c r="G442" s="65" t="s">
        <v>32</v>
      </c>
      <c r="AL442" s="17"/>
      <c r="AM442" s="55"/>
      <c r="AN442" s="56"/>
    </row>
    <row r="443" spans="1:40" x14ac:dyDescent="0.2">
      <c r="A443" s="51">
        <v>44599</v>
      </c>
      <c r="B443" s="39" t="s">
        <v>13</v>
      </c>
      <c r="C443" s="39" t="s">
        <v>159</v>
      </c>
      <c r="D443" s="52">
        <v>75</v>
      </c>
      <c r="E443" s="39" t="s">
        <v>109</v>
      </c>
      <c r="F443" s="53" t="s">
        <v>65</v>
      </c>
      <c r="G443" s="66" t="s">
        <v>32</v>
      </c>
      <c r="AL443" s="18"/>
      <c r="AM443" s="57"/>
      <c r="AN443" s="58"/>
    </row>
    <row r="444" spans="1:40" x14ac:dyDescent="0.2">
      <c r="A444" s="48">
        <v>44447</v>
      </c>
      <c r="B444" s="40" t="s">
        <v>13</v>
      </c>
      <c r="C444" s="40" t="s">
        <v>159</v>
      </c>
      <c r="D444" s="49">
        <v>70</v>
      </c>
      <c r="E444" s="40" t="s">
        <v>109</v>
      </c>
      <c r="F444" s="50" t="s">
        <v>51</v>
      </c>
      <c r="G444" s="65" t="s">
        <v>32</v>
      </c>
      <c r="AL444" s="17"/>
      <c r="AM444" s="55"/>
      <c r="AN444" s="56"/>
    </row>
    <row r="445" spans="1:40" x14ac:dyDescent="0.2">
      <c r="A445" s="51">
        <v>44447</v>
      </c>
      <c r="B445" s="39" t="s">
        <v>13</v>
      </c>
      <c r="C445" s="39" t="s">
        <v>159</v>
      </c>
      <c r="D445" s="52">
        <v>70</v>
      </c>
      <c r="E445" s="39" t="s">
        <v>109</v>
      </c>
      <c r="F445" s="53" t="s">
        <v>51</v>
      </c>
      <c r="G445" s="66" t="s">
        <v>32</v>
      </c>
      <c r="AL445" s="18"/>
      <c r="AM445" s="57"/>
      <c r="AN445" s="58"/>
    </row>
    <row r="446" spans="1:40" x14ac:dyDescent="0.2">
      <c r="A446" s="67">
        <v>44532</v>
      </c>
      <c r="B446" s="40" t="s">
        <v>13</v>
      </c>
      <c r="C446" s="40" t="s">
        <v>159</v>
      </c>
      <c r="D446" s="49">
        <v>70</v>
      </c>
      <c r="E446" s="40" t="s">
        <v>109</v>
      </c>
      <c r="F446" s="50" t="s">
        <v>51</v>
      </c>
      <c r="G446" s="65" t="s">
        <v>32</v>
      </c>
      <c r="AL446" s="17"/>
      <c r="AM446" s="55"/>
      <c r="AN446" s="56"/>
    </row>
    <row r="447" spans="1:40" x14ac:dyDescent="0.2">
      <c r="A447" s="51">
        <v>44615</v>
      </c>
      <c r="B447" s="39" t="s">
        <v>13</v>
      </c>
      <c r="C447" s="39" t="s">
        <v>159</v>
      </c>
      <c r="D447" s="52">
        <v>75</v>
      </c>
      <c r="E447" s="39" t="s">
        <v>109</v>
      </c>
      <c r="F447" s="53" t="s">
        <v>51</v>
      </c>
      <c r="G447" s="66" t="s">
        <v>32</v>
      </c>
      <c r="AL447" s="18"/>
      <c r="AM447" s="57"/>
      <c r="AN447" s="58"/>
    </row>
    <row r="448" spans="1:40" x14ac:dyDescent="0.2">
      <c r="A448" s="48">
        <v>44488</v>
      </c>
      <c r="B448" s="40" t="s">
        <v>13</v>
      </c>
      <c r="C448" s="40" t="s">
        <v>159</v>
      </c>
      <c r="D448" s="49">
        <v>70</v>
      </c>
      <c r="E448" s="40" t="s">
        <v>109</v>
      </c>
      <c r="F448" s="50" t="s">
        <v>55</v>
      </c>
      <c r="G448" s="65" t="s">
        <v>32</v>
      </c>
      <c r="AL448" s="17"/>
      <c r="AM448" s="55"/>
      <c r="AN448" s="56"/>
    </row>
    <row r="449" spans="1:40" x14ac:dyDescent="0.2">
      <c r="A449" s="51">
        <v>44541</v>
      </c>
      <c r="B449" s="39" t="s">
        <v>13</v>
      </c>
      <c r="C449" s="39" t="s">
        <v>159</v>
      </c>
      <c r="D449" s="52">
        <v>70</v>
      </c>
      <c r="E449" s="39" t="s">
        <v>109</v>
      </c>
      <c r="F449" s="53" t="s">
        <v>55</v>
      </c>
      <c r="G449" s="66" t="s">
        <v>32</v>
      </c>
      <c r="AL449" s="18"/>
      <c r="AM449" s="57"/>
      <c r="AN449" s="58"/>
    </row>
    <row r="450" spans="1:40" x14ac:dyDescent="0.2">
      <c r="A450" s="48">
        <v>44603</v>
      </c>
      <c r="B450" s="40" t="s">
        <v>62</v>
      </c>
      <c r="C450" s="40" t="s">
        <v>159</v>
      </c>
      <c r="D450" s="49">
        <v>75</v>
      </c>
      <c r="E450" s="40" t="s">
        <v>109</v>
      </c>
      <c r="F450" s="50" t="s">
        <v>61</v>
      </c>
      <c r="G450" s="65" t="s">
        <v>32</v>
      </c>
      <c r="AL450" s="17"/>
      <c r="AM450" s="55"/>
      <c r="AN450" s="56"/>
    </row>
    <row r="451" spans="1:40" x14ac:dyDescent="0.2">
      <c r="A451" s="51">
        <v>44635</v>
      </c>
      <c r="B451" s="39" t="s">
        <v>129</v>
      </c>
      <c r="C451" s="39" t="s">
        <v>159</v>
      </c>
      <c r="D451" s="52">
        <v>75</v>
      </c>
      <c r="E451" s="39" t="s">
        <v>109</v>
      </c>
      <c r="F451" s="53" t="s">
        <v>69</v>
      </c>
      <c r="G451" s="66" t="s">
        <v>32</v>
      </c>
      <c r="AL451" s="18"/>
      <c r="AM451" s="57"/>
      <c r="AN451" s="58"/>
    </row>
    <row r="452" spans="1:40" x14ac:dyDescent="0.2">
      <c r="A452" s="67">
        <v>44534</v>
      </c>
      <c r="B452" s="40" t="s">
        <v>11</v>
      </c>
      <c r="C452" s="40" t="s">
        <v>159</v>
      </c>
      <c r="D452" s="49">
        <v>70</v>
      </c>
      <c r="E452" s="40" t="s">
        <v>109</v>
      </c>
      <c r="F452" s="50" t="s">
        <v>63</v>
      </c>
      <c r="G452" s="65" t="s">
        <v>32</v>
      </c>
      <c r="AL452" s="17"/>
      <c r="AM452" s="55"/>
      <c r="AN452" s="56"/>
    </row>
    <row r="453" spans="1:40" x14ac:dyDescent="0.2">
      <c r="A453" s="51">
        <v>44534</v>
      </c>
      <c r="B453" s="39" t="s">
        <v>11</v>
      </c>
      <c r="C453" s="39" t="s">
        <v>159</v>
      </c>
      <c r="D453" s="52">
        <v>70</v>
      </c>
      <c r="E453" s="39" t="s">
        <v>109</v>
      </c>
      <c r="F453" s="53" t="s">
        <v>63</v>
      </c>
      <c r="G453" s="66" t="s">
        <v>32</v>
      </c>
      <c r="AL453" s="18"/>
      <c r="AM453" s="57"/>
      <c r="AN453" s="58"/>
    </row>
    <row r="454" spans="1:40" x14ac:dyDescent="0.2">
      <c r="A454" s="48">
        <v>44354</v>
      </c>
      <c r="B454" s="40" t="s">
        <v>16</v>
      </c>
      <c r="C454" s="40" t="s">
        <v>159</v>
      </c>
      <c r="D454" s="49">
        <v>70</v>
      </c>
      <c r="E454" s="40" t="s">
        <v>109</v>
      </c>
      <c r="F454" s="50" t="s">
        <v>21</v>
      </c>
      <c r="G454" s="65" t="s">
        <v>32</v>
      </c>
      <c r="AL454" s="17"/>
      <c r="AM454" s="55"/>
      <c r="AN454" s="56"/>
    </row>
    <row r="455" spans="1:40" x14ac:dyDescent="0.2">
      <c r="A455" s="51">
        <v>44427</v>
      </c>
      <c r="B455" s="39" t="s">
        <v>12</v>
      </c>
      <c r="C455" s="39" t="s">
        <v>159</v>
      </c>
      <c r="D455" s="52">
        <v>70</v>
      </c>
      <c r="E455" s="39" t="s">
        <v>109</v>
      </c>
      <c r="F455" s="53" t="s">
        <v>66</v>
      </c>
      <c r="G455" s="66" t="s">
        <v>32</v>
      </c>
      <c r="AL455" s="18"/>
      <c r="AM455" s="57"/>
      <c r="AN455" s="58"/>
    </row>
    <row r="456" spans="1:40" x14ac:dyDescent="0.2">
      <c r="A456" s="48">
        <v>44313</v>
      </c>
      <c r="B456" s="40" t="s">
        <v>15</v>
      </c>
      <c r="C456" s="40" t="s">
        <v>159</v>
      </c>
      <c r="D456" s="49">
        <v>70</v>
      </c>
      <c r="E456" s="40" t="s">
        <v>109</v>
      </c>
      <c r="F456" s="50" t="s">
        <v>53</v>
      </c>
      <c r="G456" s="65" t="s">
        <v>32</v>
      </c>
      <c r="AL456" s="17"/>
      <c r="AM456" s="55"/>
      <c r="AN456" s="56"/>
    </row>
    <row r="457" spans="1:40" x14ac:dyDescent="0.2">
      <c r="A457" s="51">
        <v>44480</v>
      </c>
      <c r="B457" s="39" t="s">
        <v>15</v>
      </c>
      <c r="C457" s="39" t="s">
        <v>159</v>
      </c>
      <c r="D457" s="52">
        <v>70</v>
      </c>
      <c r="E457" s="39" t="s">
        <v>109</v>
      </c>
      <c r="F457" s="53" t="s">
        <v>53</v>
      </c>
      <c r="G457" s="66" t="s">
        <v>32</v>
      </c>
      <c r="AL457" s="18"/>
      <c r="AM457" s="57"/>
      <c r="AN457" s="58"/>
    </row>
    <row r="458" spans="1:40" x14ac:dyDescent="0.2">
      <c r="A458" s="48">
        <v>44618</v>
      </c>
      <c r="B458" s="40" t="s">
        <v>15</v>
      </c>
      <c r="C458" s="40" t="s">
        <v>159</v>
      </c>
      <c r="D458" s="49">
        <v>75</v>
      </c>
      <c r="E458" s="40" t="s">
        <v>109</v>
      </c>
      <c r="F458" s="50" t="s">
        <v>53</v>
      </c>
      <c r="G458" s="65" t="s">
        <v>32</v>
      </c>
      <c r="AL458" s="17"/>
      <c r="AM458" s="55"/>
      <c r="AN458" s="56"/>
    </row>
    <row r="459" spans="1:40" x14ac:dyDescent="0.2">
      <c r="A459" s="51">
        <v>44278</v>
      </c>
      <c r="B459" s="39" t="s">
        <v>15</v>
      </c>
      <c r="C459" s="39" t="s">
        <v>159</v>
      </c>
      <c r="D459" s="52">
        <v>70</v>
      </c>
      <c r="E459" s="39" t="s">
        <v>109</v>
      </c>
      <c r="F459" s="53" t="s">
        <v>53</v>
      </c>
      <c r="G459" s="66" t="s">
        <v>32</v>
      </c>
      <c r="AL459" s="18"/>
      <c r="AM459" s="57"/>
      <c r="AN459" s="58"/>
    </row>
    <row r="460" spans="1:40" x14ac:dyDescent="0.2">
      <c r="A460" s="48">
        <v>44608</v>
      </c>
      <c r="B460" s="40" t="s">
        <v>18</v>
      </c>
      <c r="C460" s="40" t="s">
        <v>159</v>
      </c>
      <c r="D460" s="49">
        <v>75</v>
      </c>
      <c r="E460" s="40" t="s">
        <v>109</v>
      </c>
      <c r="F460" s="50" t="s">
        <v>57</v>
      </c>
      <c r="G460" s="65" t="s">
        <v>32</v>
      </c>
      <c r="AL460" s="17"/>
      <c r="AM460" s="55"/>
      <c r="AN460" s="56"/>
    </row>
    <row r="461" spans="1:40" x14ac:dyDescent="0.2">
      <c r="A461" s="51">
        <v>44539</v>
      </c>
      <c r="B461" s="39" t="s">
        <v>13</v>
      </c>
      <c r="C461" s="39" t="s">
        <v>159</v>
      </c>
      <c r="D461" s="52">
        <v>70</v>
      </c>
      <c r="E461" s="39" t="s">
        <v>109</v>
      </c>
      <c r="F461" s="53" t="s">
        <v>73</v>
      </c>
      <c r="G461" s="66" t="s">
        <v>32</v>
      </c>
      <c r="AL461" s="18"/>
      <c r="AM461" s="57"/>
      <c r="AN461" s="58"/>
    </row>
    <row r="462" spans="1:40" x14ac:dyDescent="0.2">
      <c r="A462" s="48">
        <v>44593</v>
      </c>
      <c r="B462" s="40" t="s">
        <v>13</v>
      </c>
      <c r="C462" s="40" t="s">
        <v>159</v>
      </c>
      <c r="D462" s="49">
        <v>75</v>
      </c>
      <c r="E462" s="40" t="s">
        <v>109</v>
      </c>
      <c r="F462" s="50" t="s">
        <v>73</v>
      </c>
      <c r="G462" s="65" t="s">
        <v>32</v>
      </c>
      <c r="AL462" s="17"/>
      <c r="AM462" s="55"/>
      <c r="AN462" s="56"/>
    </row>
    <row r="463" spans="1:40" x14ac:dyDescent="0.2">
      <c r="A463" s="51">
        <v>44432</v>
      </c>
      <c r="B463" s="39" t="s">
        <v>12</v>
      </c>
      <c r="C463" s="39" t="s">
        <v>159</v>
      </c>
      <c r="D463" s="52">
        <v>70</v>
      </c>
      <c r="E463" s="39" t="s">
        <v>109</v>
      </c>
      <c r="F463" s="53" t="s">
        <v>50</v>
      </c>
      <c r="G463" s="66" t="s">
        <v>32</v>
      </c>
      <c r="AL463" s="18"/>
      <c r="AM463" s="57"/>
      <c r="AN463" s="58"/>
    </row>
    <row r="464" spans="1:40" x14ac:dyDescent="0.2">
      <c r="A464" s="48">
        <v>44278</v>
      </c>
      <c r="B464" s="40" t="s">
        <v>13</v>
      </c>
      <c r="C464" s="40" t="s">
        <v>159</v>
      </c>
      <c r="D464" s="49">
        <v>70</v>
      </c>
      <c r="E464" s="40" t="s">
        <v>109</v>
      </c>
      <c r="F464" s="50" t="s">
        <v>54</v>
      </c>
      <c r="G464" s="65" t="s">
        <v>32</v>
      </c>
      <c r="AL464" s="17"/>
      <c r="AM464" s="55"/>
      <c r="AN464" s="56"/>
    </row>
    <row r="465" spans="1:40" x14ac:dyDescent="0.2">
      <c r="A465" s="51">
        <v>44313</v>
      </c>
      <c r="B465" s="39" t="s">
        <v>13</v>
      </c>
      <c r="C465" s="39" t="s">
        <v>159</v>
      </c>
      <c r="D465" s="52">
        <v>40</v>
      </c>
      <c r="E465" s="39" t="s">
        <v>109</v>
      </c>
      <c r="F465" s="53" t="s">
        <v>54</v>
      </c>
      <c r="G465" s="66" t="s">
        <v>32</v>
      </c>
      <c r="AL465" s="18"/>
      <c r="AM465" s="57"/>
      <c r="AN465" s="58"/>
    </row>
    <row r="466" spans="1:40" x14ac:dyDescent="0.2">
      <c r="A466" s="48">
        <v>44534</v>
      </c>
      <c r="B466" s="40" t="s">
        <v>13</v>
      </c>
      <c r="C466" s="40" t="s">
        <v>159</v>
      </c>
      <c r="D466" s="49">
        <v>70</v>
      </c>
      <c r="E466" s="40" t="s">
        <v>109</v>
      </c>
      <c r="F466" s="50" t="s">
        <v>54</v>
      </c>
      <c r="G466" s="65" t="s">
        <v>32</v>
      </c>
      <c r="AL466" s="17"/>
      <c r="AM466" s="55"/>
      <c r="AN466" s="56"/>
    </row>
    <row r="467" spans="1:40" x14ac:dyDescent="0.2">
      <c r="A467" s="51">
        <v>44618</v>
      </c>
      <c r="B467" s="39" t="s">
        <v>13</v>
      </c>
      <c r="C467" s="39" t="s">
        <v>159</v>
      </c>
      <c r="D467" s="52">
        <v>75</v>
      </c>
      <c r="E467" s="39" t="s">
        <v>109</v>
      </c>
      <c r="F467" s="53" t="s">
        <v>54</v>
      </c>
      <c r="G467" s="66" t="s">
        <v>32</v>
      </c>
      <c r="AL467" s="18"/>
      <c r="AM467" s="57"/>
      <c r="AN467" s="58"/>
    </row>
    <row r="468" spans="1:40" x14ac:dyDescent="0.2">
      <c r="A468" s="48">
        <v>44272</v>
      </c>
      <c r="B468" s="40" t="s">
        <v>72</v>
      </c>
      <c r="C468" s="40" t="s">
        <v>159</v>
      </c>
      <c r="D468" s="49">
        <v>31</v>
      </c>
      <c r="E468" s="40" t="s">
        <v>109</v>
      </c>
      <c r="F468" s="50" t="s">
        <v>71</v>
      </c>
      <c r="G468" s="65" t="s">
        <v>32</v>
      </c>
      <c r="AL468" s="17"/>
      <c r="AM468" s="55"/>
      <c r="AN468" s="56"/>
    </row>
    <row r="469" spans="1:40" x14ac:dyDescent="0.2">
      <c r="A469" s="51">
        <v>44271</v>
      </c>
      <c r="B469" s="39" t="s">
        <v>8</v>
      </c>
      <c r="C469" s="39" t="s">
        <v>161</v>
      </c>
      <c r="D469" s="52">
        <v>0</v>
      </c>
      <c r="E469" s="39" t="s">
        <v>42</v>
      </c>
      <c r="F469" s="53" t="s">
        <v>52</v>
      </c>
      <c r="G469" s="66" t="s">
        <v>32</v>
      </c>
      <c r="AL469" s="18"/>
      <c r="AM469" s="57"/>
      <c r="AN469" s="58"/>
    </row>
    <row r="470" spans="1:40" x14ac:dyDescent="0.2">
      <c r="A470" s="48">
        <v>44503</v>
      </c>
      <c r="B470" s="40" t="s">
        <v>13</v>
      </c>
      <c r="C470" s="40" t="s">
        <v>161</v>
      </c>
      <c r="D470" s="49">
        <v>290</v>
      </c>
      <c r="E470" s="40" t="s">
        <v>42</v>
      </c>
      <c r="F470" s="50" t="s">
        <v>51</v>
      </c>
      <c r="G470" s="65" t="s">
        <v>32</v>
      </c>
      <c r="AL470" s="17"/>
      <c r="AM470" s="55"/>
      <c r="AN470" s="56"/>
    </row>
    <row r="471" spans="1:40" x14ac:dyDescent="0.2">
      <c r="A471" s="51">
        <v>44503</v>
      </c>
      <c r="B471" s="39" t="s">
        <v>13</v>
      </c>
      <c r="C471" s="39" t="s">
        <v>161</v>
      </c>
      <c r="D471" s="52">
        <v>290</v>
      </c>
      <c r="E471" s="39" t="s">
        <v>42</v>
      </c>
      <c r="F471" s="53" t="s">
        <v>51</v>
      </c>
      <c r="G471" s="66" t="s">
        <v>32</v>
      </c>
      <c r="AL471" s="18"/>
      <c r="AM471" s="57"/>
      <c r="AN471" s="58"/>
    </row>
    <row r="472" spans="1:40" x14ac:dyDescent="0.2">
      <c r="A472" s="48">
        <v>44609</v>
      </c>
      <c r="B472" s="40" t="s">
        <v>18</v>
      </c>
      <c r="C472" s="40" t="s">
        <v>162</v>
      </c>
      <c r="D472" s="49">
        <v>113.75</v>
      </c>
      <c r="E472" s="40" t="s">
        <v>98</v>
      </c>
      <c r="F472" s="50" t="s">
        <v>57</v>
      </c>
      <c r="G472" s="65" t="s">
        <v>32</v>
      </c>
      <c r="AL472" s="17"/>
      <c r="AM472" s="55"/>
      <c r="AN472" s="56"/>
    </row>
    <row r="473" spans="1:40" x14ac:dyDescent="0.2">
      <c r="A473" s="51">
        <v>44609</v>
      </c>
      <c r="B473" s="39" t="s">
        <v>18</v>
      </c>
      <c r="C473" s="39" t="s">
        <v>162</v>
      </c>
      <c r="D473" s="52">
        <v>113.75</v>
      </c>
      <c r="E473" s="39" t="s">
        <v>98</v>
      </c>
      <c r="F473" s="53" t="s">
        <v>57</v>
      </c>
      <c r="G473" s="66" t="s">
        <v>32</v>
      </c>
      <c r="AL473" s="18"/>
      <c r="AM473" s="57"/>
      <c r="AN473" s="58"/>
    </row>
    <row r="474" spans="1:40" x14ac:dyDescent="0.2">
      <c r="A474" s="48">
        <v>44609</v>
      </c>
      <c r="B474" s="40" t="s">
        <v>18</v>
      </c>
      <c r="C474" s="40" t="s">
        <v>163</v>
      </c>
      <c r="D474" s="49">
        <v>99</v>
      </c>
      <c r="E474" s="40" t="s">
        <v>100</v>
      </c>
      <c r="F474" s="50" t="s">
        <v>57</v>
      </c>
      <c r="G474" s="65" t="s">
        <v>32</v>
      </c>
      <c r="AL474" s="17"/>
      <c r="AM474" s="55"/>
      <c r="AN474" s="56"/>
    </row>
    <row r="475" spans="1:40" x14ac:dyDescent="0.2">
      <c r="A475" s="51">
        <v>44413</v>
      </c>
      <c r="B475" s="39" t="s">
        <v>10</v>
      </c>
      <c r="C475" s="39" t="s">
        <v>164</v>
      </c>
      <c r="D475" s="52">
        <v>84.5</v>
      </c>
      <c r="E475" s="39" t="s">
        <v>103</v>
      </c>
      <c r="F475" s="53" t="s">
        <v>6</v>
      </c>
      <c r="G475" s="66" t="s">
        <v>32</v>
      </c>
      <c r="AL475" s="18"/>
      <c r="AM475" s="57"/>
      <c r="AN475" s="58"/>
    </row>
    <row r="476" spans="1:40" x14ac:dyDescent="0.2">
      <c r="A476" s="48">
        <v>44287</v>
      </c>
      <c r="B476" s="40" t="s">
        <v>10</v>
      </c>
      <c r="C476" s="40" t="s">
        <v>164</v>
      </c>
      <c r="D476" s="49">
        <v>84.5</v>
      </c>
      <c r="E476" s="40" t="s">
        <v>103</v>
      </c>
      <c r="F476" s="50" t="s">
        <v>6</v>
      </c>
      <c r="G476" s="65" t="s">
        <v>32</v>
      </c>
      <c r="AL476" s="17"/>
      <c r="AM476" s="55"/>
      <c r="AN476" s="56"/>
    </row>
    <row r="477" spans="1:40" x14ac:dyDescent="0.2">
      <c r="A477" s="51">
        <v>44287</v>
      </c>
      <c r="B477" s="39" t="s">
        <v>10</v>
      </c>
      <c r="C477" s="39" t="s">
        <v>164</v>
      </c>
      <c r="D477" s="52">
        <v>84.5</v>
      </c>
      <c r="E477" s="39" t="s">
        <v>103</v>
      </c>
      <c r="F477" s="53" t="s">
        <v>6</v>
      </c>
      <c r="G477" s="66" t="s">
        <v>32</v>
      </c>
      <c r="AL477" s="18"/>
      <c r="AM477" s="57"/>
      <c r="AN477" s="58"/>
    </row>
    <row r="478" spans="1:40" x14ac:dyDescent="0.2">
      <c r="A478" s="48">
        <v>44287</v>
      </c>
      <c r="B478" s="40" t="s">
        <v>10</v>
      </c>
      <c r="C478" s="40" t="s">
        <v>164</v>
      </c>
      <c r="D478" s="49">
        <v>84.5</v>
      </c>
      <c r="E478" s="40" t="s">
        <v>103</v>
      </c>
      <c r="F478" s="50" t="s">
        <v>6</v>
      </c>
      <c r="G478" s="65" t="s">
        <v>32</v>
      </c>
      <c r="AL478" s="17"/>
      <c r="AM478" s="55"/>
      <c r="AN478" s="56"/>
    </row>
    <row r="479" spans="1:40" x14ac:dyDescent="0.2">
      <c r="A479" s="51">
        <v>44355</v>
      </c>
      <c r="B479" s="39" t="s">
        <v>10</v>
      </c>
      <c r="C479" s="39" t="s">
        <v>46</v>
      </c>
      <c r="D479" s="52">
        <v>44</v>
      </c>
      <c r="E479" s="39" t="s">
        <v>118</v>
      </c>
      <c r="F479" s="53" t="s">
        <v>6</v>
      </c>
      <c r="G479" s="66" t="s">
        <v>33</v>
      </c>
      <c r="AL479" s="18"/>
      <c r="AM479" s="57"/>
      <c r="AN479" s="58"/>
    </row>
    <row r="480" spans="1:40" x14ac:dyDescent="0.2">
      <c r="A480" s="48">
        <v>44534</v>
      </c>
      <c r="B480" s="40" t="s">
        <v>13</v>
      </c>
      <c r="C480" s="40" t="s">
        <v>165</v>
      </c>
      <c r="D480" s="49">
        <v>20</v>
      </c>
      <c r="E480" s="40" t="s">
        <v>119</v>
      </c>
      <c r="F480" s="50" t="s">
        <v>54</v>
      </c>
      <c r="G480" s="65" t="s">
        <v>33</v>
      </c>
      <c r="AL480" s="17"/>
      <c r="AM480" s="55"/>
      <c r="AN480" s="56"/>
    </row>
    <row r="481" spans="1:40" x14ac:dyDescent="0.2">
      <c r="A481" s="51">
        <v>44544</v>
      </c>
      <c r="B481" s="39" t="s">
        <v>60</v>
      </c>
      <c r="C481" s="39" t="s">
        <v>166</v>
      </c>
      <c r="D481" s="52">
        <v>27</v>
      </c>
      <c r="E481" s="39" t="s">
        <v>120</v>
      </c>
      <c r="F481" s="53" t="s">
        <v>59</v>
      </c>
      <c r="G481" s="66" t="s">
        <v>33</v>
      </c>
      <c r="AL481" s="18"/>
      <c r="AM481" s="57"/>
      <c r="AN481" s="58"/>
    </row>
    <row r="482" spans="1:40" x14ac:dyDescent="0.2">
      <c r="A482" s="48">
        <v>44271</v>
      </c>
      <c r="B482" s="40" t="s">
        <v>8</v>
      </c>
      <c r="C482" s="40" t="s">
        <v>167</v>
      </c>
      <c r="D482" s="49">
        <v>290</v>
      </c>
      <c r="E482" s="40" t="s">
        <v>121</v>
      </c>
      <c r="F482" s="50" t="s">
        <v>52</v>
      </c>
      <c r="G482" s="65" t="s">
        <v>33</v>
      </c>
      <c r="AL482" s="17"/>
      <c r="AM482" s="55"/>
      <c r="AN482" s="56"/>
    </row>
    <row r="483" spans="1:40" x14ac:dyDescent="0.2">
      <c r="A483" s="51">
        <v>44503</v>
      </c>
      <c r="B483" s="39" t="s">
        <v>13</v>
      </c>
      <c r="C483" s="39" t="s">
        <v>167</v>
      </c>
      <c r="D483" s="52">
        <v>75</v>
      </c>
      <c r="E483" s="39" t="s">
        <v>121</v>
      </c>
      <c r="F483" s="53" t="s">
        <v>51</v>
      </c>
      <c r="G483" s="66" t="s">
        <v>33</v>
      </c>
      <c r="AL483" s="18"/>
      <c r="AM483" s="57"/>
      <c r="AN483" s="58"/>
    </row>
    <row r="484" spans="1:40" x14ac:dyDescent="0.2">
      <c r="A484" s="48">
        <v>44503</v>
      </c>
      <c r="B484" s="40" t="s">
        <v>13</v>
      </c>
      <c r="C484" s="40" t="s">
        <v>167</v>
      </c>
      <c r="D484" s="49">
        <v>75</v>
      </c>
      <c r="E484" s="40" t="s">
        <v>121</v>
      </c>
      <c r="F484" s="50" t="s">
        <v>51</v>
      </c>
      <c r="G484" s="65" t="s">
        <v>33</v>
      </c>
      <c r="AL484" s="17"/>
      <c r="AM484" s="55"/>
      <c r="AN484" s="56"/>
    </row>
    <row r="485" spans="1:40" x14ac:dyDescent="0.2">
      <c r="A485" s="51">
        <v>44474</v>
      </c>
      <c r="B485" s="39" t="s">
        <v>13</v>
      </c>
      <c r="C485" s="39" t="s">
        <v>168</v>
      </c>
      <c r="D485" s="52">
        <v>9</v>
      </c>
      <c r="E485" s="39" t="s">
        <v>43</v>
      </c>
      <c r="F485" s="53" t="s">
        <v>58</v>
      </c>
      <c r="G485" s="66" t="s">
        <v>33</v>
      </c>
      <c r="AL485" s="18"/>
      <c r="AM485" s="57"/>
      <c r="AN485" s="58"/>
    </row>
    <row r="486" spans="1:40" x14ac:dyDescent="0.2">
      <c r="A486" s="48">
        <v>44427</v>
      </c>
      <c r="B486" s="40" t="s">
        <v>12</v>
      </c>
      <c r="C486" s="40" t="s">
        <v>168</v>
      </c>
      <c r="D486" s="49">
        <v>9</v>
      </c>
      <c r="E486" s="40" t="s">
        <v>43</v>
      </c>
      <c r="F486" s="50" t="s">
        <v>66</v>
      </c>
      <c r="G486" s="65" t="s">
        <v>33</v>
      </c>
      <c r="AL486" s="17"/>
      <c r="AM486" s="55"/>
      <c r="AN486" s="56"/>
    </row>
    <row r="487" spans="1:40" x14ac:dyDescent="0.2">
      <c r="A487" s="69">
        <v>44637</v>
      </c>
      <c r="B487" s="70" t="s">
        <v>7</v>
      </c>
      <c r="C487" s="70" t="s">
        <v>169</v>
      </c>
      <c r="D487" s="71">
        <v>48</v>
      </c>
      <c r="E487" s="70" t="s">
        <v>122</v>
      </c>
      <c r="F487" s="72" t="s">
        <v>56</v>
      </c>
      <c r="G487" s="73" t="s">
        <v>33</v>
      </c>
      <c r="AL487" s="18"/>
      <c r="AM487" s="57"/>
      <c r="AN487" s="58"/>
    </row>
    <row r="488" spans="1:40" x14ac:dyDescent="0.2">
      <c r="A488" s="74"/>
      <c r="B488" s="75"/>
      <c r="C488" s="75"/>
      <c r="D488" s="3"/>
      <c r="E488" s="75"/>
      <c r="F488" s="76"/>
      <c r="AL488" s="17"/>
      <c r="AM488" s="55"/>
      <c r="AN488" s="56"/>
    </row>
    <row r="489" spans="1:40" x14ac:dyDescent="0.2">
      <c r="A489" s="74"/>
      <c r="C489" s="75"/>
      <c r="D489" s="77"/>
      <c r="E489" s="75"/>
      <c r="F489" s="76"/>
      <c r="AL489" s="78"/>
      <c r="AM489" s="79"/>
      <c r="AN489" s="80"/>
    </row>
    <row r="490" spans="1:40" x14ac:dyDescent="0.2">
      <c r="A490" s="74"/>
      <c r="D490" s="23"/>
      <c r="F490" s="76"/>
      <c r="AL490" s="75"/>
      <c r="AM490" s="75"/>
      <c r="AN490" s="75"/>
    </row>
    <row r="491" spans="1:40" x14ac:dyDescent="0.2">
      <c r="A491" s="74"/>
      <c r="D491" s="23"/>
      <c r="F491" s="81"/>
      <c r="AL491" s="75"/>
      <c r="AM491" s="75"/>
      <c r="AN491" s="75"/>
    </row>
    <row r="492" spans="1:40" x14ac:dyDescent="0.2">
      <c r="A492" s="82"/>
      <c r="D492" s="23"/>
      <c r="F492" s="81"/>
    </row>
    <row r="493" spans="1:40" x14ac:dyDescent="0.2">
      <c r="A493" s="82"/>
      <c r="D493" s="23"/>
      <c r="F493" s="81"/>
    </row>
    <row r="494" spans="1:40" x14ac:dyDescent="0.2">
      <c r="A494" s="82"/>
      <c r="D494" s="23"/>
      <c r="F494" s="81"/>
    </row>
    <row r="495" spans="1:40" x14ac:dyDescent="0.2">
      <c r="A495" s="82"/>
      <c r="D495" s="23"/>
      <c r="F495" s="81"/>
    </row>
    <row r="496" spans="1:40" x14ac:dyDescent="0.2">
      <c r="A496" s="82"/>
      <c r="D496" s="23"/>
      <c r="F496" s="81"/>
    </row>
    <row r="497" spans="1:6" x14ac:dyDescent="0.2">
      <c r="A497" s="82"/>
      <c r="D497" s="23"/>
      <c r="F497" s="81"/>
    </row>
    <row r="498" spans="1:6" x14ac:dyDescent="0.2">
      <c r="A498" s="82"/>
      <c r="D498" s="23"/>
      <c r="F498" s="81"/>
    </row>
    <row r="499" spans="1:6" x14ac:dyDescent="0.2">
      <c r="A499" s="82"/>
      <c r="D499" s="23"/>
      <c r="F499" s="81"/>
    </row>
    <row r="500" spans="1:6" x14ac:dyDescent="0.2">
      <c r="A500" s="82"/>
      <c r="D500" s="23"/>
      <c r="F500" s="81"/>
    </row>
    <row r="501" spans="1:6" x14ac:dyDescent="0.2">
      <c r="A501" s="82"/>
      <c r="D501" s="23"/>
      <c r="F501" s="81"/>
    </row>
    <row r="502" spans="1:6" x14ac:dyDescent="0.2">
      <c r="A502" s="82"/>
      <c r="D502" s="23"/>
      <c r="F502" s="81"/>
    </row>
    <row r="503" spans="1:6" x14ac:dyDescent="0.2">
      <c r="A503" s="82"/>
      <c r="D503" s="23"/>
      <c r="F503" s="81"/>
    </row>
    <row r="504" spans="1:6" x14ac:dyDescent="0.2">
      <c r="A504" s="82"/>
      <c r="D504" s="23"/>
      <c r="F504" s="81"/>
    </row>
    <row r="505" spans="1:6" x14ac:dyDescent="0.2">
      <c r="A505" s="82"/>
      <c r="D505" s="23"/>
      <c r="F505" s="81"/>
    </row>
    <row r="506" spans="1:6" x14ac:dyDescent="0.2">
      <c r="A506" s="82"/>
      <c r="D506" s="23"/>
      <c r="F506" s="81"/>
    </row>
    <row r="507" spans="1:6" x14ac:dyDescent="0.2">
      <c r="A507" s="82"/>
      <c r="D507" s="23"/>
      <c r="F507" s="81"/>
    </row>
    <row r="508" spans="1:6" x14ac:dyDescent="0.2">
      <c r="A508" s="82"/>
      <c r="D508" s="23"/>
      <c r="F508" s="81"/>
    </row>
    <row r="509" spans="1:6" x14ac:dyDescent="0.2">
      <c r="A509" s="82"/>
      <c r="D509" s="23"/>
      <c r="F509" s="81"/>
    </row>
    <row r="510" spans="1:6" x14ac:dyDescent="0.2">
      <c r="A510" s="82"/>
      <c r="D510" s="23"/>
      <c r="F510" s="81"/>
    </row>
    <row r="511" spans="1:6" x14ac:dyDescent="0.2">
      <c r="A511" s="82"/>
      <c r="D511" s="23"/>
      <c r="F511" s="81"/>
    </row>
    <row r="512" spans="1:6" x14ac:dyDescent="0.2">
      <c r="A512" s="82"/>
      <c r="D512" s="23"/>
      <c r="F512" s="81"/>
    </row>
    <row r="513" spans="1:6" x14ac:dyDescent="0.2">
      <c r="A513" s="82"/>
      <c r="D513" s="23"/>
      <c r="F513" s="81"/>
    </row>
    <row r="514" spans="1:6" x14ac:dyDescent="0.2">
      <c r="A514" s="82"/>
      <c r="D514" s="23"/>
      <c r="F514" s="81"/>
    </row>
    <row r="515" spans="1:6" x14ac:dyDescent="0.2">
      <c r="A515" s="82"/>
      <c r="D515" s="23"/>
      <c r="F515" s="81"/>
    </row>
    <row r="516" spans="1:6" x14ac:dyDescent="0.2">
      <c r="A516" s="82"/>
      <c r="D516" s="23"/>
      <c r="F516" s="81"/>
    </row>
    <row r="517" spans="1:6" x14ac:dyDescent="0.2">
      <c r="A517" s="82"/>
      <c r="D517" s="23"/>
      <c r="F517" s="81"/>
    </row>
    <row r="518" spans="1:6" x14ac:dyDescent="0.2">
      <c r="A518" s="82"/>
      <c r="D518" s="23"/>
      <c r="F518" s="81"/>
    </row>
    <row r="519" spans="1:6" x14ac:dyDescent="0.2">
      <c r="A519" s="82"/>
      <c r="D519" s="23"/>
      <c r="F519" s="81"/>
    </row>
    <row r="520" spans="1:6" x14ac:dyDescent="0.2">
      <c r="A520" s="82"/>
      <c r="D520" s="23"/>
      <c r="F520" s="81"/>
    </row>
    <row r="521" spans="1:6" x14ac:dyDescent="0.2">
      <c r="A521" s="83"/>
      <c r="D521" s="23"/>
      <c r="F521" s="81"/>
    </row>
    <row r="522" spans="1:6" x14ac:dyDescent="0.2">
      <c r="A522" s="82"/>
      <c r="D522" s="23"/>
      <c r="F522" s="81"/>
    </row>
    <row r="523" spans="1:6" x14ac:dyDescent="0.2">
      <c r="A523" s="82"/>
      <c r="D523" s="23"/>
      <c r="F523" s="81"/>
    </row>
    <row r="524" spans="1:6" x14ac:dyDescent="0.2">
      <c r="A524" s="82"/>
      <c r="D524" s="23"/>
      <c r="F524" s="81"/>
    </row>
    <row r="525" spans="1:6" x14ac:dyDescent="0.2">
      <c r="A525" s="82"/>
      <c r="D525" s="23"/>
      <c r="F525" s="81"/>
    </row>
    <row r="526" spans="1:6" x14ac:dyDescent="0.2">
      <c r="A526" s="82"/>
      <c r="D526" s="23"/>
      <c r="F526" s="81"/>
    </row>
    <row r="527" spans="1:6" x14ac:dyDescent="0.2">
      <c r="A527" s="82"/>
      <c r="D527" s="23"/>
      <c r="F527" s="81"/>
    </row>
    <row r="528" spans="1:6" x14ac:dyDescent="0.2">
      <c r="A528" s="82"/>
      <c r="D528" s="23"/>
      <c r="F528" s="81"/>
    </row>
    <row r="529" spans="1:6" x14ac:dyDescent="0.2">
      <c r="A529" s="82"/>
      <c r="D529" s="23"/>
      <c r="F529" s="81"/>
    </row>
    <row r="530" spans="1:6" x14ac:dyDescent="0.2">
      <c r="A530" s="82"/>
      <c r="D530" s="23"/>
      <c r="F530" s="81"/>
    </row>
    <row r="531" spans="1:6" x14ac:dyDescent="0.2">
      <c r="A531" s="74"/>
      <c r="D531" s="23"/>
      <c r="F531" s="76"/>
    </row>
    <row r="532" spans="1:6" x14ac:dyDescent="0.2">
      <c r="A532" s="82"/>
      <c r="D532" s="23"/>
      <c r="F532" s="81"/>
    </row>
    <row r="533" spans="1:6" x14ac:dyDescent="0.2">
      <c r="A533" s="82"/>
      <c r="D533" s="23"/>
      <c r="F533" s="81"/>
    </row>
    <row r="534" spans="1:6" x14ac:dyDescent="0.2">
      <c r="A534" s="82"/>
      <c r="D534" s="23"/>
      <c r="F534" s="81"/>
    </row>
    <row r="535" spans="1:6" x14ac:dyDescent="0.2">
      <c r="A535" s="82"/>
      <c r="D535" s="23"/>
      <c r="F535" s="81"/>
    </row>
    <row r="536" spans="1:6" x14ac:dyDescent="0.2">
      <c r="A536" s="82"/>
      <c r="D536" s="23"/>
      <c r="F536" s="81"/>
    </row>
    <row r="537" spans="1:6" x14ac:dyDescent="0.2">
      <c r="A537" s="82"/>
      <c r="D537" s="23"/>
      <c r="F537" s="81"/>
    </row>
    <row r="538" spans="1:6" x14ac:dyDescent="0.2">
      <c r="A538" s="82"/>
      <c r="D538" s="23"/>
      <c r="F538" s="81"/>
    </row>
    <row r="539" spans="1:6" x14ac:dyDescent="0.2">
      <c r="A539" s="82"/>
      <c r="D539" s="23"/>
      <c r="F539" s="81"/>
    </row>
    <row r="540" spans="1:6" x14ac:dyDescent="0.2">
      <c r="A540" s="82"/>
      <c r="D540" s="23"/>
      <c r="F540" s="81"/>
    </row>
    <row r="541" spans="1:6" x14ac:dyDescent="0.2">
      <c r="A541" s="82"/>
      <c r="D541" s="23"/>
      <c r="F541" s="81"/>
    </row>
    <row r="542" spans="1:6" x14ac:dyDescent="0.2">
      <c r="A542" s="82"/>
      <c r="D542" s="23"/>
      <c r="F542" s="81"/>
    </row>
    <row r="543" spans="1:6" x14ac:dyDescent="0.2">
      <c r="A543" s="82"/>
      <c r="D543" s="23"/>
      <c r="F543" s="81"/>
    </row>
    <row r="544" spans="1:6" x14ac:dyDescent="0.2">
      <c r="A544" s="82"/>
      <c r="D544" s="23"/>
      <c r="F544" s="81"/>
    </row>
    <row r="545" spans="1:6" x14ac:dyDescent="0.2">
      <c r="A545" s="82"/>
      <c r="D545" s="23"/>
      <c r="F545" s="81"/>
    </row>
    <row r="546" spans="1:6" x14ac:dyDescent="0.2">
      <c r="A546" s="82"/>
      <c r="D546" s="23"/>
      <c r="F546" s="81"/>
    </row>
    <row r="547" spans="1:6" x14ac:dyDescent="0.2">
      <c r="A547" s="82"/>
      <c r="D547" s="23"/>
      <c r="F547" s="81"/>
    </row>
    <row r="548" spans="1:6" x14ac:dyDescent="0.2">
      <c r="A548" s="82"/>
      <c r="D548" s="23"/>
      <c r="F548" s="81"/>
    </row>
    <row r="549" spans="1:6" x14ac:dyDescent="0.2">
      <c r="A549" s="82"/>
      <c r="D549" s="23"/>
      <c r="F549" s="81"/>
    </row>
    <row r="550" spans="1:6" x14ac:dyDescent="0.2">
      <c r="A550" s="82"/>
      <c r="D550" s="23"/>
      <c r="F550" s="81"/>
    </row>
    <row r="551" spans="1:6" x14ac:dyDescent="0.2">
      <c r="A551" s="82"/>
      <c r="D551" s="23"/>
      <c r="F551" s="81"/>
    </row>
    <row r="552" spans="1:6" x14ac:dyDescent="0.2">
      <c r="A552" s="82"/>
      <c r="D552" s="23"/>
      <c r="F552" s="81"/>
    </row>
    <row r="553" spans="1:6" x14ac:dyDescent="0.2">
      <c r="A553" s="82"/>
      <c r="D553" s="23"/>
      <c r="F553" s="81"/>
    </row>
    <row r="554" spans="1:6" x14ac:dyDescent="0.2">
      <c r="A554" s="82"/>
      <c r="D554" s="23"/>
      <c r="F554" s="81"/>
    </row>
    <row r="555" spans="1:6" x14ac:dyDescent="0.2">
      <c r="A555" s="82"/>
      <c r="D555" s="23"/>
      <c r="F555" s="81"/>
    </row>
    <row r="556" spans="1:6" x14ac:dyDescent="0.2">
      <c r="A556" s="82"/>
      <c r="D556" s="23"/>
      <c r="F556" s="81"/>
    </row>
    <row r="557" spans="1:6" x14ac:dyDescent="0.2">
      <c r="A557" s="82"/>
      <c r="D557" s="23"/>
      <c r="F557" s="81"/>
    </row>
    <row r="558" spans="1:6" x14ac:dyDescent="0.2">
      <c r="A558" s="82"/>
      <c r="D558" s="23"/>
      <c r="F558" s="81"/>
    </row>
    <row r="559" spans="1:6" x14ac:dyDescent="0.2">
      <c r="A559" s="82"/>
      <c r="D559" s="23"/>
      <c r="F559" s="81"/>
    </row>
    <row r="560" spans="1:6" x14ac:dyDescent="0.2">
      <c r="A560" s="82"/>
      <c r="D560" s="23"/>
      <c r="F560" s="81"/>
    </row>
    <row r="561" spans="1:6" x14ac:dyDescent="0.2">
      <c r="A561" s="82"/>
      <c r="D561" s="23"/>
      <c r="F561" s="81"/>
    </row>
    <row r="562" spans="1:6" x14ac:dyDescent="0.2">
      <c r="A562" s="82"/>
      <c r="D562" s="23"/>
      <c r="F562" s="81"/>
    </row>
    <row r="563" spans="1:6" x14ac:dyDescent="0.2">
      <c r="A563" s="82"/>
      <c r="D563" s="23"/>
      <c r="F563" s="81"/>
    </row>
    <row r="564" spans="1:6" x14ac:dyDescent="0.2">
      <c r="A564" s="82"/>
      <c r="D564" s="23"/>
      <c r="F564" s="81"/>
    </row>
    <row r="565" spans="1:6" x14ac:dyDescent="0.2">
      <c r="A565" s="82"/>
      <c r="D565" s="23"/>
      <c r="F565" s="81"/>
    </row>
    <row r="566" spans="1:6" x14ac:dyDescent="0.2">
      <c r="A566" s="82"/>
      <c r="D566" s="23"/>
      <c r="F566" s="81"/>
    </row>
    <row r="567" spans="1:6" x14ac:dyDescent="0.2">
      <c r="A567" s="82"/>
      <c r="D567" s="23"/>
      <c r="F567" s="81"/>
    </row>
    <row r="568" spans="1:6" x14ac:dyDescent="0.2">
      <c r="A568" s="82"/>
      <c r="D568" s="23"/>
      <c r="F568" s="81"/>
    </row>
    <row r="569" spans="1:6" x14ac:dyDescent="0.2">
      <c r="A569" s="82"/>
      <c r="D569" s="23"/>
      <c r="F569" s="81"/>
    </row>
    <row r="570" spans="1:6" x14ac:dyDescent="0.2">
      <c r="A570" s="82"/>
      <c r="D570" s="23"/>
      <c r="F570" s="81"/>
    </row>
    <row r="571" spans="1:6" x14ac:dyDescent="0.2">
      <c r="A571" s="82"/>
      <c r="D571" s="23"/>
      <c r="F571" s="81"/>
    </row>
    <row r="572" spans="1:6" x14ac:dyDescent="0.2">
      <c r="A572" s="82"/>
      <c r="D572" s="23"/>
      <c r="F572" s="81"/>
    </row>
    <row r="573" spans="1:6" x14ac:dyDescent="0.2">
      <c r="A573" s="82"/>
      <c r="D573" s="23"/>
      <c r="F573" s="81"/>
    </row>
    <row r="574" spans="1:6" x14ac:dyDescent="0.2">
      <c r="A574" s="82"/>
      <c r="D574" s="23"/>
      <c r="F574" s="81"/>
    </row>
    <row r="575" spans="1:6" x14ac:dyDescent="0.2">
      <c r="A575" s="82"/>
      <c r="D575" s="23"/>
      <c r="F575" s="81"/>
    </row>
    <row r="576" spans="1:6" x14ac:dyDescent="0.2">
      <c r="A576" s="82"/>
      <c r="D576" s="23"/>
      <c r="F576" s="81"/>
    </row>
    <row r="577" spans="1:6" x14ac:dyDescent="0.2">
      <c r="A577" s="82"/>
      <c r="D577" s="23"/>
      <c r="F577" s="81"/>
    </row>
    <row r="578" spans="1:6" x14ac:dyDescent="0.2">
      <c r="A578" s="82"/>
      <c r="D578" s="23"/>
      <c r="F578" s="81"/>
    </row>
    <row r="579" spans="1:6" x14ac:dyDescent="0.2">
      <c r="A579" s="82"/>
      <c r="D579" s="23"/>
      <c r="F579" s="81"/>
    </row>
    <row r="580" spans="1:6" x14ac:dyDescent="0.2">
      <c r="A580" s="82"/>
      <c r="D580" s="23"/>
      <c r="F580" s="81"/>
    </row>
    <row r="581" spans="1:6" x14ac:dyDescent="0.2">
      <c r="A581" s="82"/>
      <c r="D581" s="23"/>
      <c r="F581" s="81"/>
    </row>
    <row r="582" spans="1:6" x14ac:dyDescent="0.2">
      <c r="A582" s="82"/>
      <c r="D582" s="23"/>
      <c r="F582" s="81"/>
    </row>
    <row r="583" spans="1:6" x14ac:dyDescent="0.2">
      <c r="A583" s="82"/>
      <c r="D583" s="23"/>
      <c r="F583" s="81"/>
    </row>
    <row r="584" spans="1:6" x14ac:dyDescent="0.2">
      <c r="A584" s="82"/>
      <c r="D584" s="23"/>
      <c r="F584" s="81"/>
    </row>
    <row r="585" spans="1:6" x14ac:dyDescent="0.2">
      <c r="A585" s="82"/>
      <c r="D585" s="23"/>
      <c r="F585" s="81"/>
    </row>
    <row r="586" spans="1:6" x14ac:dyDescent="0.2">
      <c r="A586" s="82"/>
      <c r="D586" s="23"/>
      <c r="F586" s="81"/>
    </row>
    <row r="587" spans="1:6" x14ac:dyDescent="0.2">
      <c r="A587" s="82"/>
      <c r="D587" s="23"/>
      <c r="F587" s="81"/>
    </row>
    <row r="588" spans="1:6" x14ac:dyDescent="0.2">
      <c r="A588" s="82"/>
      <c r="D588" s="23"/>
      <c r="F588" s="81"/>
    </row>
    <row r="589" spans="1:6" x14ac:dyDescent="0.2">
      <c r="A589" s="82"/>
      <c r="D589" s="23"/>
      <c r="F589" s="81"/>
    </row>
    <row r="590" spans="1:6" x14ac:dyDescent="0.2">
      <c r="A590" s="82"/>
      <c r="D590" s="23"/>
      <c r="F590" s="81"/>
    </row>
    <row r="591" spans="1:6" x14ac:dyDescent="0.2">
      <c r="A591" s="82"/>
      <c r="D591" s="23"/>
      <c r="F591" s="81"/>
    </row>
    <row r="592" spans="1:6" x14ac:dyDescent="0.2">
      <c r="A592" s="82"/>
      <c r="D592" s="23"/>
      <c r="F592" s="81"/>
    </row>
    <row r="593" spans="1:6" x14ac:dyDescent="0.2">
      <c r="A593" s="82"/>
      <c r="D593" s="23"/>
      <c r="F593" s="81"/>
    </row>
    <row r="594" spans="1:6" x14ac:dyDescent="0.2">
      <c r="A594" s="82"/>
      <c r="D594" s="23"/>
      <c r="F594" s="81"/>
    </row>
    <row r="595" spans="1:6" x14ac:dyDescent="0.2">
      <c r="A595" s="82"/>
      <c r="D595" s="23"/>
      <c r="F595" s="81"/>
    </row>
    <row r="596" spans="1:6" x14ac:dyDescent="0.2">
      <c r="A596" s="82"/>
      <c r="D596" s="23"/>
      <c r="F596" s="81"/>
    </row>
    <row r="597" spans="1:6" x14ac:dyDescent="0.2">
      <c r="A597" s="82"/>
      <c r="D597" s="23"/>
      <c r="F597" s="81"/>
    </row>
    <row r="598" spans="1:6" x14ac:dyDescent="0.2">
      <c r="A598" s="82"/>
      <c r="D598" s="23"/>
      <c r="F598" s="81"/>
    </row>
    <row r="599" spans="1:6" x14ac:dyDescent="0.2">
      <c r="A599" s="82"/>
      <c r="D599" s="23"/>
      <c r="F599" s="81"/>
    </row>
    <row r="600" spans="1:6" x14ac:dyDescent="0.2">
      <c r="A600" s="82"/>
      <c r="D600" s="23"/>
      <c r="F600" s="81"/>
    </row>
    <row r="601" spans="1:6" x14ac:dyDescent="0.2">
      <c r="A601" s="82"/>
      <c r="D601" s="23"/>
      <c r="F601" s="81"/>
    </row>
    <row r="602" spans="1:6" x14ac:dyDescent="0.2">
      <c r="A602" s="82"/>
      <c r="D602" s="23"/>
      <c r="F602" s="81"/>
    </row>
    <row r="603" spans="1:6" x14ac:dyDescent="0.2">
      <c r="A603" s="82"/>
      <c r="D603" s="23"/>
      <c r="F603" s="81"/>
    </row>
    <row r="604" spans="1:6" x14ac:dyDescent="0.2">
      <c r="A604" s="82"/>
      <c r="D604" s="23"/>
      <c r="F604" s="81"/>
    </row>
    <row r="605" spans="1:6" x14ac:dyDescent="0.2">
      <c r="A605" s="82"/>
      <c r="D605" s="23"/>
      <c r="F605" s="81"/>
    </row>
    <row r="606" spans="1:6" x14ac:dyDescent="0.2">
      <c r="A606" s="82"/>
      <c r="D606" s="23"/>
      <c r="F606" s="81"/>
    </row>
    <row r="607" spans="1:6" x14ac:dyDescent="0.2">
      <c r="A607" s="82"/>
      <c r="D607" s="23"/>
      <c r="F607" s="81"/>
    </row>
    <row r="608" spans="1:6" x14ac:dyDescent="0.2">
      <c r="A608" s="82"/>
      <c r="D608" s="23"/>
      <c r="F608" s="81"/>
    </row>
    <row r="609" spans="1:6" x14ac:dyDescent="0.2">
      <c r="A609" s="82"/>
      <c r="D609" s="23"/>
      <c r="F609" s="81"/>
    </row>
    <row r="610" spans="1:6" x14ac:dyDescent="0.2">
      <c r="A610" s="82"/>
      <c r="D610" s="23"/>
      <c r="F610" s="81"/>
    </row>
    <row r="611" spans="1:6" x14ac:dyDescent="0.2">
      <c r="A611" s="82"/>
      <c r="D611" s="23"/>
      <c r="F611" s="81"/>
    </row>
    <row r="612" spans="1:6" x14ac:dyDescent="0.2">
      <c r="A612" s="82"/>
      <c r="D612" s="23"/>
      <c r="F612" s="81"/>
    </row>
    <row r="613" spans="1:6" x14ac:dyDescent="0.2">
      <c r="A613" s="82"/>
      <c r="D613" s="23"/>
      <c r="F613" s="81"/>
    </row>
    <row r="614" spans="1:6" x14ac:dyDescent="0.2">
      <c r="A614" s="82"/>
      <c r="D614" s="23"/>
      <c r="F614" s="81"/>
    </row>
    <row r="615" spans="1:6" x14ac:dyDescent="0.2">
      <c r="A615" s="82"/>
      <c r="D615" s="23"/>
      <c r="F615" s="81"/>
    </row>
    <row r="616" spans="1:6" x14ac:dyDescent="0.2">
      <c r="A616" s="82"/>
      <c r="D616" s="23"/>
      <c r="F616" s="81"/>
    </row>
    <row r="617" spans="1:6" x14ac:dyDescent="0.2">
      <c r="A617" s="82"/>
      <c r="D617" s="23"/>
      <c r="F617" s="81"/>
    </row>
    <row r="618" spans="1:6" x14ac:dyDescent="0.2">
      <c r="A618" s="82"/>
      <c r="D618" s="23"/>
      <c r="F618" s="81"/>
    </row>
    <row r="619" spans="1:6" x14ac:dyDescent="0.2">
      <c r="A619" s="82"/>
      <c r="D619" s="23"/>
      <c r="F619" s="81"/>
    </row>
    <row r="620" spans="1:6" x14ac:dyDescent="0.2">
      <c r="A620" s="82"/>
      <c r="D620" s="23"/>
      <c r="F620" s="81"/>
    </row>
    <row r="621" spans="1:6" x14ac:dyDescent="0.2">
      <c r="A621" s="82"/>
      <c r="D621" s="23"/>
      <c r="F621" s="81"/>
    </row>
    <row r="622" spans="1:6" x14ac:dyDescent="0.2">
      <c r="A622" s="82"/>
      <c r="D622" s="23"/>
      <c r="F622" s="81"/>
    </row>
    <row r="623" spans="1:6" x14ac:dyDescent="0.2">
      <c r="A623" s="82"/>
      <c r="D623" s="23"/>
      <c r="F623" s="81"/>
    </row>
    <row r="624" spans="1:6" x14ac:dyDescent="0.2">
      <c r="A624" s="82"/>
      <c r="D624" s="23"/>
      <c r="F624" s="81"/>
    </row>
    <row r="625" spans="1:6" x14ac:dyDescent="0.2">
      <c r="A625" s="82"/>
      <c r="D625" s="23"/>
      <c r="F625" s="81"/>
    </row>
    <row r="626" spans="1:6" x14ac:dyDescent="0.2">
      <c r="A626" s="82"/>
      <c r="D626" s="23"/>
      <c r="F626" s="81"/>
    </row>
    <row r="627" spans="1:6" x14ac:dyDescent="0.2">
      <c r="A627" s="82"/>
      <c r="D627" s="23"/>
      <c r="F627" s="81"/>
    </row>
    <row r="628" spans="1:6" x14ac:dyDescent="0.2">
      <c r="A628" s="82"/>
      <c r="D628" s="23"/>
      <c r="F628" s="81"/>
    </row>
    <row r="629" spans="1:6" x14ac:dyDescent="0.2">
      <c r="A629" s="82"/>
      <c r="D629" s="23"/>
      <c r="F629" s="81"/>
    </row>
    <row r="630" spans="1:6" x14ac:dyDescent="0.2">
      <c r="A630" s="82"/>
      <c r="D630" s="23"/>
      <c r="F630" s="81"/>
    </row>
    <row r="631" spans="1:6" x14ac:dyDescent="0.2">
      <c r="A631" s="82"/>
      <c r="D631" s="23"/>
      <c r="F631" s="81"/>
    </row>
    <row r="632" spans="1:6" x14ac:dyDescent="0.2">
      <c r="A632" s="82"/>
      <c r="D632" s="23"/>
      <c r="F632" s="81"/>
    </row>
    <row r="633" spans="1:6" x14ac:dyDescent="0.2">
      <c r="A633" s="82"/>
      <c r="D633" s="23"/>
      <c r="F633" s="81"/>
    </row>
    <row r="634" spans="1:6" x14ac:dyDescent="0.2">
      <c r="A634" s="82"/>
      <c r="D634" s="23"/>
      <c r="F634" s="81"/>
    </row>
    <row r="635" spans="1:6" x14ac:dyDescent="0.2">
      <c r="A635" s="82"/>
      <c r="D635" s="23"/>
      <c r="F635" s="81"/>
    </row>
    <row r="636" spans="1:6" x14ac:dyDescent="0.2">
      <c r="A636" s="82"/>
      <c r="D636" s="23"/>
      <c r="F636" s="81"/>
    </row>
    <row r="637" spans="1:6" x14ac:dyDescent="0.2">
      <c r="A637" s="82"/>
      <c r="D637" s="23"/>
      <c r="F637" s="81"/>
    </row>
    <row r="638" spans="1:6" x14ac:dyDescent="0.2">
      <c r="A638" s="82"/>
      <c r="D638" s="23"/>
      <c r="F638" s="81"/>
    </row>
    <row r="639" spans="1:6" x14ac:dyDescent="0.2">
      <c r="A639" s="82"/>
      <c r="D639" s="23"/>
      <c r="F639" s="81"/>
    </row>
    <row r="640" spans="1:6" x14ac:dyDescent="0.2">
      <c r="A640" s="82"/>
      <c r="D640" s="23"/>
      <c r="F640" s="81"/>
    </row>
    <row r="641" spans="1:6" x14ac:dyDescent="0.2">
      <c r="A641" s="82"/>
      <c r="D641" s="23"/>
      <c r="F641" s="81"/>
    </row>
    <row r="642" spans="1:6" x14ac:dyDescent="0.2">
      <c r="A642" s="82"/>
      <c r="D642" s="23"/>
      <c r="F642" s="81"/>
    </row>
    <row r="643" spans="1:6" x14ac:dyDescent="0.2">
      <c r="A643" s="82"/>
      <c r="D643" s="23"/>
      <c r="F643" s="81"/>
    </row>
    <row r="644" spans="1:6" x14ac:dyDescent="0.2">
      <c r="A644" s="82"/>
      <c r="D644" s="23"/>
      <c r="F644" s="81"/>
    </row>
    <row r="645" spans="1:6" x14ac:dyDescent="0.2">
      <c r="A645" s="82"/>
      <c r="D645" s="23"/>
      <c r="F645" s="81"/>
    </row>
    <row r="646" spans="1:6" x14ac:dyDescent="0.2">
      <c r="A646" s="82"/>
      <c r="D646" s="23"/>
      <c r="F646" s="81"/>
    </row>
    <row r="647" spans="1:6" x14ac:dyDescent="0.2">
      <c r="A647" s="82"/>
      <c r="D647" s="23"/>
      <c r="F647" s="81"/>
    </row>
    <row r="648" spans="1:6" x14ac:dyDescent="0.2">
      <c r="A648" s="82"/>
      <c r="D648" s="23"/>
      <c r="F648" s="81"/>
    </row>
    <row r="649" spans="1:6" x14ac:dyDescent="0.2">
      <c r="A649" s="82"/>
      <c r="D649" s="23"/>
      <c r="F649" s="81"/>
    </row>
    <row r="650" spans="1:6" x14ac:dyDescent="0.2">
      <c r="A650" s="82"/>
      <c r="D650" s="23"/>
      <c r="F650" s="81"/>
    </row>
    <row r="651" spans="1:6" x14ac:dyDescent="0.2">
      <c r="A651" s="82"/>
      <c r="D651" s="23"/>
      <c r="F651" s="81"/>
    </row>
    <row r="652" spans="1:6" x14ac:dyDescent="0.2">
      <c r="A652" s="82"/>
      <c r="D652" s="23"/>
      <c r="F652" s="81"/>
    </row>
    <row r="653" spans="1:6" x14ac:dyDescent="0.2">
      <c r="A653" s="82"/>
      <c r="D653" s="23"/>
      <c r="F653" s="81"/>
    </row>
    <row r="654" spans="1:6" x14ac:dyDescent="0.2">
      <c r="A654" s="82"/>
      <c r="D654" s="23"/>
      <c r="F654" s="81"/>
    </row>
    <row r="655" spans="1:6" x14ac:dyDescent="0.2">
      <c r="A655" s="82"/>
      <c r="D655" s="23"/>
      <c r="F655" s="81"/>
    </row>
    <row r="656" spans="1:6" x14ac:dyDescent="0.2">
      <c r="A656" s="82"/>
      <c r="D656" s="23"/>
      <c r="F656" s="81"/>
    </row>
    <row r="657" spans="1:6" x14ac:dyDescent="0.2">
      <c r="A657" s="82"/>
      <c r="D657" s="23"/>
      <c r="F657" s="81"/>
    </row>
    <row r="658" spans="1:6" x14ac:dyDescent="0.2">
      <c r="A658" s="82"/>
      <c r="D658" s="23"/>
      <c r="F658" s="81"/>
    </row>
    <row r="659" spans="1:6" x14ac:dyDescent="0.2">
      <c r="A659" s="82"/>
      <c r="D659" s="23"/>
      <c r="F659" s="81"/>
    </row>
    <row r="660" spans="1:6" x14ac:dyDescent="0.2">
      <c r="A660" s="82"/>
      <c r="D660" s="23"/>
      <c r="F660" s="81"/>
    </row>
    <row r="661" spans="1:6" x14ac:dyDescent="0.2">
      <c r="A661" s="82"/>
      <c r="D661" s="23"/>
      <c r="F661" s="81"/>
    </row>
    <row r="662" spans="1:6" x14ac:dyDescent="0.2">
      <c r="A662" s="82"/>
      <c r="D662" s="23"/>
      <c r="F662" s="81"/>
    </row>
    <row r="663" spans="1:6" x14ac:dyDescent="0.2">
      <c r="A663" s="82"/>
      <c r="D663" s="23"/>
      <c r="F663" s="81"/>
    </row>
    <row r="664" spans="1:6" x14ac:dyDescent="0.2">
      <c r="A664" s="82"/>
      <c r="D664" s="23"/>
      <c r="F664" s="81"/>
    </row>
    <row r="665" spans="1:6" x14ac:dyDescent="0.2">
      <c r="A665" s="82"/>
      <c r="D665" s="23"/>
      <c r="F665" s="81"/>
    </row>
    <row r="666" spans="1:6" x14ac:dyDescent="0.2">
      <c r="A666" s="82"/>
      <c r="D666" s="23"/>
      <c r="F666" s="81"/>
    </row>
    <row r="667" spans="1:6" x14ac:dyDescent="0.2">
      <c r="A667" s="82"/>
      <c r="D667" s="23"/>
      <c r="F667" s="81"/>
    </row>
    <row r="668" spans="1:6" x14ac:dyDescent="0.2">
      <c r="A668" s="82"/>
      <c r="D668" s="23"/>
      <c r="F668" s="81"/>
    </row>
    <row r="669" spans="1:6" x14ac:dyDescent="0.2">
      <c r="A669" s="82"/>
      <c r="D669" s="23"/>
      <c r="F669" s="81"/>
    </row>
    <row r="670" spans="1:6" x14ac:dyDescent="0.2">
      <c r="A670" s="82"/>
      <c r="D670" s="23"/>
      <c r="F670" s="81"/>
    </row>
    <row r="671" spans="1:6" x14ac:dyDescent="0.2">
      <c r="A671" s="82"/>
      <c r="D671" s="23"/>
      <c r="F671" s="81"/>
    </row>
    <row r="672" spans="1:6" x14ac:dyDescent="0.2">
      <c r="A672" s="82"/>
      <c r="D672" s="23"/>
      <c r="F672" s="81"/>
    </row>
    <row r="673" spans="1:6" x14ac:dyDescent="0.2">
      <c r="A673" s="82"/>
      <c r="D673" s="23"/>
      <c r="F673" s="81"/>
    </row>
    <row r="674" spans="1:6" x14ac:dyDescent="0.2">
      <c r="A674" s="82"/>
      <c r="D674" s="23"/>
      <c r="F674" s="81"/>
    </row>
    <row r="675" spans="1:6" x14ac:dyDescent="0.2">
      <c r="A675" s="82"/>
      <c r="D675" s="23"/>
      <c r="F675" s="81"/>
    </row>
    <row r="676" spans="1:6" x14ac:dyDescent="0.2">
      <c r="A676" s="82"/>
      <c r="D676" s="23"/>
      <c r="F676" s="81"/>
    </row>
    <row r="677" spans="1:6" x14ac:dyDescent="0.2">
      <c r="A677" s="82"/>
      <c r="D677" s="23"/>
      <c r="F677" s="81"/>
    </row>
    <row r="678" spans="1:6" x14ac:dyDescent="0.2">
      <c r="A678" s="82"/>
      <c r="D678" s="23"/>
      <c r="F678" s="81"/>
    </row>
    <row r="679" spans="1:6" x14ac:dyDescent="0.2">
      <c r="A679" s="82"/>
      <c r="D679" s="23"/>
      <c r="F679" s="81"/>
    </row>
    <row r="680" spans="1:6" x14ac:dyDescent="0.2">
      <c r="A680" s="82"/>
      <c r="D680" s="23"/>
      <c r="F680" s="81"/>
    </row>
    <row r="681" spans="1:6" x14ac:dyDescent="0.2">
      <c r="A681" s="82"/>
      <c r="D681" s="23"/>
      <c r="F681" s="81"/>
    </row>
    <row r="682" spans="1:6" x14ac:dyDescent="0.2">
      <c r="A682" s="82"/>
      <c r="D682" s="23"/>
      <c r="F682" s="81"/>
    </row>
    <row r="683" spans="1:6" x14ac:dyDescent="0.2">
      <c r="A683" s="82"/>
      <c r="D683" s="23"/>
      <c r="F683" s="81"/>
    </row>
    <row r="684" spans="1:6" x14ac:dyDescent="0.2">
      <c r="A684" s="82"/>
      <c r="D684" s="23"/>
      <c r="F684" s="81"/>
    </row>
    <row r="685" spans="1:6" x14ac:dyDescent="0.2">
      <c r="A685" s="82"/>
      <c r="D685" s="23"/>
      <c r="F685" s="81"/>
    </row>
    <row r="686" spans="1:6" x14ac:dyDescent="0.2">
      <c r="A686" s="82"/>
      <c r="D686" s="23"/>
      <c r="F686" s="81"/>
    </row>
    <row r="687" spans="1:6" x14ac:dyDescent="0.2">
      <c r="A687" s="82"/>
      <c r="D687" s="23"/>
      <c r="F687" s="81"/>
    </row>
    <row r="688" spans="1:6" x14ac:dyDescent="0.2">
      <c r="A688" s="82"/>
      <c r="D688" s="23"/>
      <c r="F688" s="81"/>
    </row>
    <row r="689" spans="1:6" x14ac:dyDescent="0.2">
      <c r="A689" s="82"/>
      <c r="D689" s="23"/>
      <c r="F689" s="81"/>
    </row>
    <row r="690" spans="1:6" x14ac:dyDescent="0.2">
      <c r="A690" s="82"/>
      <c r="D690" s="23"/>
      <c r="F690" s="81"/>
    </row>
    <row r="691" spans="1:6" x14ac:dyDescent="0.2">
      <c r="A691" s="82"/>
      <c r="D691" s="23"/>
      <c r="F691" s="81"/>
    </row>
    <row r="692" spans="1:6" x14ac:dyDescent="0.2">
      <c r="A692" s="82"/>
      <c r="D692" s="23"/>
      <c r="F692" s="81"/>
    </row>
    <row r="693" spans="1:6" x14ac:dyDescent="0.2">
      <c r="A693" s="82"/>
      <c r="D693" s="23"/>
      <c r="F693" s="81"/>
    </row>
    <row r="694" spans="1:6" x14ac:dyDescent="0.2">
      <c r="A694" s="82"/>
      <c r="D694" s="23"/>
      <c r="F694" s="81"/>
    </row>
    <row r="695" spans="1:6" x14ac:dyDescent="0.2">
      <c r="A695" s="82"/>
      <c r="D695" s="23"/>
      <c r="F695" s="81"/>
    </row>
    <row r="696" spans="1:6" x14ac:dyDescent="0.2">
      <c r="A696" s="82"/>
      <c r="D696" s="23"/>
      <c r="F696" s="81"/>
    </row>
    <row r="697" spans="1:6" x14ac:dyDescent="0.2">
      <c r="A697" s="82"/>
      <c r="D697" s="23"/>
      <c r="F697" s="81"/>
    </row>
    <row r="698" spans="1:6" x14ac:dyDescent="0.2">
      <c r="A698" s="82"/>
      <c r="D698" s="23"/>
      <c r="F698" s="81"/>
    </row>
    <row r="699" spans="1:6" x14ac:dyDescent="0.2">
      <c r="A699" s="82"/>
      <c r="D699" s="23"/>
      <c r="F699" s="81"/>
    </row>
    <row r="700" spans="1:6" x14ac:dyDescent="0.2">
      <c r="A700" s="82"/>
      <c r="D700" s="23"/>
      <c r="F700" s="81"/>
    </row>
    <row r="701" spans="1:6" x14ac:dyDescent="0.2">
      <c r="A701" s="82"/>
      <c r="D701" s="23"/>
      <c r="F701" s="81"/>
    </row>
    <row r="702" spans="1:6" x14ac:dyDescent="0.2">
      <c r="A702" s="82"/>
      <c r="D702" s="23"/>
      <c r="F702" s="81"/>
    </row>
    <row r="703" spans="1:6" x14ac:dyDescent="0.2">
      <c r="A703" s="82"/>
      <c r="D703" s="23"/>
      <c r="F703" s="81"/>
    </row>
    <row r="704" spans="1:6" x14ac:dyDescent="0.2">
      <c r="A704" s="82"/>
      <c r="D704" s="23"/>
      <c r="F704" s="81"/>
    </row>
    <row r="705" spans="1:6" x14ac:dyDescent="0.2">
      <c r="A705" s="82"/>
      <c r="D705" s="23"/>
      <c r="F705" s="81"/>
    </row>
    <row r="706" spans="1:6" x14ac:dyDescent="0.2">
      <c r="A706" s="82"/>
      <c r="D706" s="23"/>
      <c r="F706" s="81"/>
    </row>
    <row r="707" spans="1:6" x14ac:dyDescent="0.2">
      <c r="A707" s="82"/>
      <c r="D707" s="23"/>
      <c r="F707" s="81"/>
    </row>
    <row r="708" spans="1:6" x14ac:dyDescent="0.2">
      <c r="A708" s="82"/>
      <c r="D708" s="23"/>
      <c r="F708" s="81"/>
    </row>
    <row r="709" spans="1:6" x14ac:dyDescent="0.2">
      <c r="A709" s="82"/>
      <c r="D709" s="23"/>
      <c r="F709" s="81"/>
    </row>
    <row r="710" spans="1:6" x14ac:dyDescent="0.2">
      <c r="A710" s="82"/>
      <c r="D710" s="23"/>
      <c r="F710" s="81"/>
    </row>
    <row r="711" spans="1:6" x14ac:dyDescent="0.2">
      <c r="A711" s="82"/>
      <c r="D711" s="23"/>
      <c r="F711" s="81"/>
    </row>
    <row r="712" spans="1:6" x14ac:dyDescent="0.2">
      <c r="A712" s="82"/>
      <c r="D712" s="23"/>
      <c r="F712" s="81"/>
    </row>
    <row r="713" spans="1:6" x14ac:dyDescent="0.2">
      <c r="A713" s="82"/>
      <c r="D713" s="23"/>
      <c r="F713" s="81"/>
    </row>
    <row r="714" spans="1:6" x14ac:dyDescent="0.2">
      <c r="A714" s="82"/>
      <c r="D714" s="23"/>
      <c r="F714" s="81"/>
    </row>
    <row r="715" spans="1:6" x14ac:dyDescent="0.2">
      <c r="A715" s="82"/>
      <c r="D715" s="23"/>
      <c r="F715" s="81"/>
    </row>
    <row r="716" spans="1:6" x14ac:dyDescent="0.2">
      <c r="A716" s="82"/>
      <c r="D716" s="23"/>
      <c r="F716" s="81"/>
    </row>
    <row r="717" spans="1:6" x14ac:dyDescent="0.2">
      <c r="A717" s="82"/>
      <c r="D717" s="23"/>
      <c r="F717" s="81"/>
    </row>
    <row r="718" spans="1:6" x14ac:dyDescent="0.2">
      <c r="A718" s="82"/>
      <c r="D718" s="23"/>
      <c r="F718" s="81"/>
    </row>
    <row r="719" spans="1:6" x14ac:dyDescent="0.2">
      <c r="A719" s="82"/>
      <c r="D719" s="23"/>
      <c r="F719" s="81"/>
    </row>
    <row r="720" spans="1:6" x14ac:dyDescent="0.2">
      <c r="A720" s="82"/>
      <c r="D720" s="23"/>
      <c r="F720" s="81"/>
    </row>
    <row r="721" spans="1:6" x14ac:dyDescent="0.2">
      <c r="A721" s="82"/>
      <c r="D721" s="23"/>
      <c r="F721" s="81"/>
    </row>
    <row r="722" spans="1:6" x14ac:dyDescent="0.2">
      <c r="A722" s="82"/>
      <c r="D722" s="23"/>
      <c r="F722" s="81"/>
    </row>
    <row r="723" spans="1:6" x14ac:dyDescent="0.2">
      <c r="A723" s="82"/>
      <c r="D723" s="23"/>
      <c r="F723" s="81"/>
    </row>
    <row r="724" spans="1:6" x14ac:dyDescent="0.2">
      <c r="A724" s="82"/>
      <c r="D724" s="23"/>
      <c r="F724" s="81"/>
    </row>
    <row r="725" spans="1:6" x14ac:dyDescent="0.2">
      <c r="A725" s="82"/>
      <c r="D725" s="23"/>
      <c r="F725" s="81"/>
    </row>
    <row r="726" spans="1:6" x14ac:dyDescent="0.2">
      <c r="A726" s="82"/>
      <c r="D726" s="23"/>
      <c r="F726" s="81"/>
    </row>
    <row r="727" spans="1:6" x14ac:dyDescent="0.2">
      <c r="A727" s="82"/>
      <c r="D727" s="23"/>
      <c r="F727" s="81"/>
    </row>
    <row r="728" spans="1:6" x14ac:dyDescent="0.2">
      <c r="A728" s="82"/>
      <c r="D728" s="23"/>
      <c r="F728" s="81"/>
    </row>
    <row r="729" spans="1:6" x14ac:dyDescent="0.2">
      <c r="A729" s="82"/>
      <c r="D729" s="23"/>
      <c r="F729" s="81"/>
    </row>
    <row r="730" spans="1:6" x14ac:dyDescent="0.2">
      <c r="A730" s="82"/>
      <c r="D730" s="23"/>
      <c r="F730" s="81"/>
    </row>
    <row r="731" spans="1:6" x14ac:dyDescent="0.2">
      <c r="A731" s="82"/>
      <c r="D731" s="23"/>
      <c r="F731" s="81"/>
    </row>
    <row r="732" spans="1:6" x14ac:dyDescent="0.2">
      <c r="A732" s="82"/>
      <c r="D732" s="23"/>
      <c r="F732" s="81"/>
    </row>
    <row r="733" spans="1:6" x14ac:dyDescent="0.2">
      <c r="A733" s="82"/>
      <c r="D733" s="23"/>
      <c r="F733" s="81"/>
    </row>
    <row r="734" spans="1:6" x14ac:dyDescent="0.2">
      <c r="A734" s="82"/>
      <c r="D734" s="23"/>
      <c r="F734" s="81"/>
    </row>
    <row r="735" spans="1:6" x14ac:dyDescent="0.2">
      <c r="A735" s="82"/>
      <c r="D735" s="23"/>
      <c r="F735" s="81"/>
    </row>
    <row r="736" spans="1:6" x14ac:dyDescent="0.2">
      <c r="A736" s="82"/>
      <c r="D736" s="23"/>
      <c r="F736" s="81"/>
    </row>
    <row r="737" spans="1:6" x14ac:dyDescent="0.2">
      <c r="A737" s="82"/>
      <c r="D737" s="23"/>
      <c r="F737" s="81"/>
    </row>
    <row r="738" spans="1:6" x14ac:dyDescent="0.2">
      <c r="A738" s="82"/>
      <c r="D738" s="23"/>
      <c r="F738" s="81"/>
    </row>
    <row r="739" spans="1:6" x14ac:dyDescent="0.2">
      <c r="A739" s="82"/>
      <c r="D739" s="23"/>
      <c r="F739" s="81"/>
    </row>
    <row r="740" spans="1:6" x14ac:dyDescent="0.2">
      <c r="A740" s="82"/>
      <c r="D740" s="23"/>
      <c r="F740" s="81"/>
    </row>
    <row r="741" spans="1:6" x14ac:dyDescent="0.2">
      <c r="A741" s="82"/>
      <c r="D741" s="23"/>
      <c r="F741" s="81"/>
    </row>
    <row r="742" spans="1:6" x14ac:dyDescent="0.2">
      <c r="A742" s="82"/>
      <c r="D742" s="23"/>
      <c r="F742" s="81"/>
    </row>
    <row r="743" spans="1:6" x14ac:dyDescent="0.2">
      <c r="A743" s="82"/>
      <c r="D743" s="23"/>
      <c r="F743" s="81"/>
    </row>
    <row r="744" spans="1:6" x14ac:dyDescent="0.2">
      <c r="A744" s="82"/>
      <c r="D744" s="23"/>
      <c r="F744" s="81"/>
    </row>
    <row r="745" spans="1:6" x14ac:dyDescent="0.2">
      <c r="A745" s="82"/>
      <c r="D745" s="23"/>
      <c r="F745" s="81"/>
    </row>
    <row r="746" spans="1:6" x14ac:dyDescent="0.2">
      <c r="A746" s="82"/>
      <c r="D746" s="23"/>
      <c r="F746" s="81"/>
    </row>
    <row r="747" spans="1:6" x14ac:dyDescent="0.2">
      <c r="A747" s="82"/>
      <c r="D747" s="23"/>
      <c r="F747" s="81"/>
    </row>
    <row r="748" spans="1:6" x14ac:dyDescent="0.2">
      <c r="A748" s="82"/>
      <c r="D748" s="23"/>
      <c r="F748" s="81"/>
    </row>
    <row r="749" spans="1:6" x14ac:dyDescent="0.2">
      <c r="A749" s="82"/>
      <c r="D749" s="23"/>
      <c r="F749" s="81"/>
    </row>
    <row r="750" spans="1:6" x14ac:dyDescent="0.2">
      <c r="A750" s="82"/>
      <c r="D750" s="23"/>
      <c r="F750" s="81"/>
    </row>
    <row r="751" spans="1:6" x14ac:dyDescent="0.2">
      <c r="A751" s="82"/>
      <c r="D751" s="23"/>
      <c r="F751" s="81"/>
    </row>
    <row r="752" spans="1:6" x14ac:dyDescent="0.2">
      <c r="A752" s="82"/>
      <c r="D752" s="23"/>
      <c r="F752" s="81"/>
    </row>
    <row r="753" spans="1:6" x14ac:dyDescent="0.2">
      <c r="A753" s="82"/>
      <c r="D753" s="23"/>
      <c r="F753" s="81"/>
    </row>
    <row r="754" spans="1:6" x14ac:dyDescent="0.2">
      <c r="A754" s="82"/>
      <c r="D754" s="23"/>
      <c r="F754" s="81"/>
    </row>
    <row r="755" spans="1:6" x14ac:dyDescent="0.2">
      <c r="A755" s="82"/>
      <c r="D755" s="23"/>
      <c r="F755" s="81"/>
    </row>
    <row r="756" spans="1:6" x14ac:dyDescent="0.2">
      <c r="A756" s="82"/>
      <c r="D756" s="23"/>
      <c r="F756" s="81"/>
    </row>
    <row r="757" spans="1:6" x14ac:dyDescent="0.2">
      <c r="A757" s="82"/>
      <c r="D757" s="23"/>
      <c r="F757" s="81"/>
    </row>
    <row r="758" spans="1:6" x14ac:dyDescent="0.2">
      <c r="A758" s="82"/>
      <c r="D758" s="23"/>
      <c r="F758" s="81"/>
    </row>
    <row r="759" spans="1:6" x14ac:dyDescent="0.2">
      <c r="A759" s="82"/>
      <c r="D759" s="23"/>
      <c r="F759" s="81"/>
    </row>
    <row r="760" spans="1:6" x14ac:dyDescent="0.2">
      <c r="A760" s="82"/>
      <c r="D760" s="23"/>
      <c r="F760" s="81"/>
    </row>
    <row r="761" spans="1:6" x14ac:dyDescent="0.2">
      <c r="A761" s="82"/>
      <c r="D761" s="23"/>
      <c r="F761" s="81"/>
    </row>
    <row r="762" spans="1:6" x14ac:dyDescent="0.2">
      <c r="A762" s="82"/>
      <c r="D762" s="23"/>
      <c r="F762" s="81"/>
    </row>
    <row r="763" spans="1:6" x14ac:dyDescent="0.2">
      <c r="A763" s="82"/>
      <c r="D763" s="23"/>
      <c r="F763" s="81"/>
    </row>
    <row r="764" spans="1:6" x14ac:dyDescent="0.2">
      <c r="A764" s="82"/>
      <c r="D764" s="23"/>
      <c r="F764" s="81"/>
    </row>
    <row r="765" spans="1:6" x14ac:dyDescent="0.2">
      <c r="A765" s="82"/>
      <c r="D765" s="23"/>
      <c r="F765" s="81"/>
    </row>
    <row r="766" spans="1:6" x14ac:dyDescent="0.2">
      <c r="A766" s="82"/>
      <c r="D766" s="23"/>
      <c r="F766" s="81"/>
    </row>
    <row r="767" spans="1:6" x14ac:dyDescent="0.2">
      <c r="A767" s="82"/>
      <c r="D767" s="23"/>
      <c r="F767" s="81"/>
    </row>
    <row r="768" spans="1:6" x14ac:dyDescent="0.2">
      <c r="A768" s="82"/>
      <c r="D768" s="23"/>
      <c r="F768" s="81"/>
    </row>
    <row r="769" spans="1:6" x14ac:dyDescent="0.2">
      <c r="A769" s="82"/>
      <c r="D769" s="23"/>
      <c r="F769" s="81"/>
    </row>
    <row r="770" spans="1:6" x14ac:dyDescent="0.2">
      <c r="A770" s="82"/>
      <c r="D770" s="23"/>
      <c r="F770" s="81"/>
    </row>
    <row r="771" spans="1:6" x14ac:dyDescent="0.2">
      <c r="A771" s="82"/>
      <c r="D771" s="23"/>
      <c r="F771" s="81"/>
    </row>
    <row r="772" spans="1:6" x14ac:dyDescent="0.2">
      <c r="A772" s="82"/>
      <c r="D772" s="23"/>
      <c r="F772" s="81"/>
    </row>
    <row r="773" spans="1:6" x14ac:dyDescent="0.2">
      <c r="A773" s="82"/>
      <c r="D773" s="23"/>
      <c r="F773" s="81"/>
    </row>
    <row r="774" spans="1:6" x14ac:dyDescent="0.2">
      <c r="A774" s="82"/>
      <c r="D774" s="23"/>
      <c r="F774" s="81"/>
    </row>
    <row r="775" spans="1:6" x14ac:dyDescent="0.2">
      <c r="A775" s="82"/>
      <c r="D775" s="23"/>
      <c r="F775" s="81"/>
    </row>
    <row r="776" spans="1:6" x14ac:dyDescent="0.2">
      <c r="A776" s="82"/>
      <c r="D776" s="23"/>
      <c r="F776" s="81"/>
    </row>
    <row r="777" spans="1:6" x14ac:dyDescent="0.2">
      <c r="A777" s="82"/>
      <c r="D777" s="23"/>
      <c r="F777" s="81"/>
    </row>
    <row r="778" spans="1:6" x14ac:dyDescent="0.2">
      <c r="A778" s="82"/>
      <c r="D778" s="23"/>
      <c r="F778" s="81"/>
    </row>
    <row r="779" spans="1:6" x14ac:dyDescent="0.2">
      <c r="A779" s="82"/>
      <c r="D779" s="23"/>
      <c r="F779" s="81"/>
    </row>
    <row r="780" spans="1:6" x14ac:dyDescent="0.2">
      <c r="A780" s="82"/>
      <c r="D780" s="23"/>
      <c r="F780" s="81"/>
    </row>
    <row r="781" spans="1:6" x14ac:dyDescent="0.2">
      <c r="A781" s="82"/>
      <c r="D781" s="23"/>
      <c r="F781" s="81"/>
    </row>
    <row r="782" spans="1:6" x14ac:dyDescent="0.2">
      <c r="A782" s="82"/>
      <c r="D782" s="23"/>
      <c r="F782" s="81"/>
    </row>
    <row r="783" spans="1:6" x14ac:dyDescent="0.2">
      <c r="A783" s="82"/>
      <c r="D783" s="23"/>
      <c r="F783" s="81"/>
    </row>
    <row r="784" spans="1:6" x14ac:dyDescent="0.2">
      <c r="A784" s="82"/>
      <c r="D784" s="23"/>
      <c r="F784" s="81"/>
    </row>
    <row r="785" spans="1:6" x14ac:dyDescent="0.2">
      <c r="A785" s="82"/>
      <c r="D785" s="23"/>
      <c r="F785" s="81"/>
    </row>
    <row r="786" spans="1:6" x14ac:dyDescent="0.2">
      <c r="A786" s="82"/>
      <c r="D786" s="23"/>
      <c r="F786" s="81"/>
    </row>
    <row r="787" spans="1:6" x14ac:dyDescent="0.2">
      <c r="A787" s="82"/>
      <c r="D787" s="23"/>
      <c r="F787" s="81"/>
    </row>
    <row r="788" spans="1:6" x14ac:dyDescent="0.2">
      <c r="A788" s="82"/>
      <c r="D788" s="23"/>
      <c r="F788" s="81"/>
    </row>
    <row r="789" spans="1:6" x14ac:dyDescent="0.2">
      <c r="A789" s="82"/>
      <c r="D789" s="23"/>
      <c r="F789" s="81"/>
    </row>
    <row r="790" spans="1:6" x14ac:dyDescent="0.2">
      <c r="A790" s="82"/>
      <c r="D790" s="23"/>
      <c r="F790" s="81"/>
    </row>
    <row r="791" spans="1:6" x14ac:dyDescent="0.2">
      <c r="A791" s="82"/>
      <c r="D791" s="23"/>
      <c r="F791" s="81"/>
    </row>
    <row r="792" spans="1:6" x14ac:dyDescent="0.2">
      <c r="A792" s="82"/>
      <c r="D792" s="23"/>
      <c r="F792" s="81"/>
    </row>
    <row r="793" spans="1:6" x14ac:dyDescent="0.2">
      <c r="A793" s="82"/>
      <c r="D793" s="23"/>
      <c r="F793" s="81"/>
    </row>
    <row r="794" spans="1:6" x14ac:dyDescent="0.2">
      <c r="A794" s="82"/>
      <c r="D794" s="23"/>
      <c r="F794" s="81"/>
    </row>
    <row r="795" spans="1:6" x14ac:dyDescent="0.2">
      <c r="A795" s="82"/>
      <c r="D795" s="23"/>
      <c r="F795" s="81"/>
    </row>
    <row r="796" spans="1:6" x14ac:dyDescent="0.2">
      <c r="A796" s="82"/>
      <c r="D796" s="23"/>
      <c r="F796" s="81"/>
    </row>
    <row r="797" spans="1:6" x14ac:dyDescent="0.2">
      <c r="A797" s="82"/>
      <c r="D797" s="23"/>
      <c r="F797" s="81"/>
    </row>
    <row r="798" spans="1:6" x14ac:dyDescent="0.2">
      <c r="A798" s="82"/>
      <c r="D798" s="23"/>
      <c r="F798" s="81"/>
    </row>
    <row r="799" spans="1:6" x14ac:dyDescent="0.2">
      <c r="A799" s="82"/>
      <c r="D799" s="23"/>
      <c r="F799" s="81"/>
    </row>
    <row r="800" spans="1:6" x14ac:dyDescent="0.2">
      <c r="A800" s="82"/>
      <c r="D800" s="23"/>
      <c r="F800" s="81"/>
    </row>
    <row r="801" spans="1:6" x14ac:dyDescent="0.2">
      <c r="A801" s="82"/>
      <c r="D801" s="23"/>
      <c r="F801" s="81"/>
    </row>
    <row r="802" spans="1:6" x14ac:dyDescent="0.2">
      <c r="A802" s="82"/>
      <c r="D802" s="23"/>
      <c r="F802" s="81"/>
    </row>
    <row r="803" spans="1:6" x14ac:dyDescent="0.2">
      <c r="A803" s="82"/>
      <c r="D803" s="23"/>
      <c r="F803" s="81"/>
    </row>
    <row r="804" spans="1:6" x14ac:dyDescent="0.2">
      <c r="A804" s="82"/>
      <c r="D804" s="23"/>
      <c r="F804" s="81"/>
    </row>
    <row r="805" spans="1:6" x14ac:dyDescent="0.2">
      <c r="A805" s="82"/>
      <c r="D805" s="23"/>
      <c r="F805" s="81"/>
    </row>
    <row r="806" spans="1:6" x14ac:dyDescent="0.2">
      <c r="A806" s="82"/>
      <c r="D806" s="23"/>
      <c r="F806" s="81"/>
    </row>
    <row r="807" spans="1:6" x14ac:dyDescent="0.2">
      <c r="A807" s="82"/>
      <c r="D807" s="23"/>
      <c r="F807" s="81"/>
    </row>
    <row r="808" spans="1:6" x14ac:dyDescent="0.2">
      <c r="A808" s="82"/>
      <c r="D808" s="23"/>
      <c r="F808" s="81"/>
    </row>
    <row r="809" spans="1:6" x14ac:dyDescent="0.2">
      <c r="D809" s="23"/>
      <c r="F809" s="81"/>
    </row>
    <row r="810" spans="1:6" x14ac:dyDescent="0.2">
      <c r="D810" s="23"/>
      <c r="F810" s="81"/>
    </row>
    <row r="811" spans="1:6" x14ac:dyDescent="0.2">
      <c r="D811" s="23"/>
      <c r="F811" s="81"/>
    </row>
    <row r="812" spans="1:6" x14ac:dyDescent="0.2">
      <c r="D812" s="23"/>
      <c r="F812" s="81"/>
    </row>
    <row r="813" spans="1:6" x14ac:dyDescent="0.2">
      <c r="D813" s="23"/>
      <c r="F813" s="81"/>
    </row>
    <row r="814" spans="1:6" x14ac:dyDescent="0.2">
      <c r="D814" s="23"/>
      <c r="F814" s="81"/>
    </row>
    <row r="815" spans="1:6" x14ac:dyDescent="0.2">
      <c r="D815" s="23"/>
      <c r="F815" s="81"/>
    </row>
    <row r="816" spans="1:6" x14ac:dyDescent="0.2">
      <c r="D816" s="23"/>
      <c r="F816" s="81"/>
    </row>
    <row r="817" spans="4:6" x14ac:dyDescent="0.2">
      <c r="D817" s="23"/>
      <c r="F817" s="81"/>
    </row>
    <row r="818" spans="4:6" x14ac:dyDescent="0.2">
      <c r="D818" s="23"/>
      <c r="F818" s="81"/>
    </row>
    <row r="819" spans="4:6" x14ac:dyDescent="0.2">
      <c r="D819" s="23"/>
      <c r="F819" s="81"/>
    </row>
    <row r="820" spans="4:6" x14ac:dyDescent="0.2">
      <c r="D820" s="23"/>
      <c r="F820" s="81"/>
    </row>
    <row r="821" spans="4:6" x14ac:dyDescent="0.2">
      <c r="D821" s="23"/>
      <c r="F821" s="81"/>
    </row>
    <row r="822" spans="4:6" x14ac:dyDescent="0.2">
      <c r="D822" s="23"/>
      <c r="F822" s="81"/>
    </row>
    <row r="823" spans="4:6" x14ac:dyDescent="0.2">
      <c r="D823" s="23"/>
      <c r="F823" s="81"/>
    </row>
    <row r="824" spans="4:6" x14ac:dyDescent="0.2">
      <c r="D824" s="23"/>
      <c r="F824" s="81"/>
    </row>
    <row r="825" spans="4:6" x14ac:dyDescent="0.2">
      <c r="D825" s="23"/>
      <c r="F825" s="81"/>
    </row>
    <row r="826" spans="4:6" x14ac:dyDescent="0.2">
      <c r="D826" s="23"/>
      <c r="F826" s="81"/>
    </row>
    <row r="827" spans="4:6" x14ac:dyDescent="0.2">
      <c r="D827" s="23"/>
      <c r="F827" s="81"/>
    </row>
    <row r="828" spans="4:6" x14ac:dyDescent="0.2">
      <c r="D828" s="23"/>
      <c r="F828" s="81"/>
    </row>
    <row r="829" spans="4:6" x14ac:dyDescent="0.2">
      <c r="D829" s="23"/>
      <c r="F829" s="81"/>
    </row>
    <row r="830" spans="4:6" x14ac:dyDescent="0.2">
      <c r="D830" s="23"/>
      <c r="F830" s="81"/>
    </row>
    <row r="831" spans="4:6" x14ac:dyDescent="0.2">
      <c r="D831" s="23"/>
      <c r="F831" s="81"/>
    </row>
    <row r="832" spans="4:6" x14ac:dyDescent="0.2">
      <c r="D832" s="23"/>
      <c r="F832" s="81"/>
    </row>
    <row r="833" spans="4:6" x14ac:dyDescent="0.2">
      <c r="D833" s="23"/>
      <c r="F833" s="81"/>
    </row>
    <row r="834" spans="4:6" x14ac:dyDescent="0.2">
      <c r="D834" s="23"/>
      <c r="F834" s="81"/>
    </row>
    <row r="835" spans="4:6" x14ac:dyDescent="0.2">
      <c r="D835" s="23"/>
      <c r="F835" s="81"/>
    </row>
    <row r="836" spans="4:6" x14ac:dyDescent="0.2">
      <c r="D836" s="23"/>
      <c r="F836" s="81"/>
    </row>
    <row r="837" spans="4:6" x14ac:dyDescent="0.2">
      <c r="D837" s="23"/>
      <c r="F837" s="81"/>
    </row>
    <row r="838" spans="4:6" x14ac:dyDescent="0.2">
      <c r="D838" s="23"/>
      <c r="F838" s="81"/>
    </row>
    <row r="839" spans="4:6" x14ac:dyDescent="0.2">
      <c r="D839" s="23"/>
      <c r="F839" s="81"/>
    </row>
    <row r="840" spans="4:6" x14ac:dyDescent="0.2">
      <c r="D840" s="23"/>
      <c r="F840" s="81"/>
    </row>
    <row r="841" spans="4:6" x14ac:dyDescent="0.2">
      <c r="D841" s="23"/>
      <c r="F841" s="81"/>
    </row>
    <row r="842" spans="4:6" x14ac:dyDescent="0.2">
      <c r="D842" s="23"/>
      <c r="F842" s="81"/>
    </row>
    <row r="843" spans="4:6" x14ac:dyDescent="0.2">
      <c r="D843" s="23"/>
      <c r="F843" s="81"/>
    </row>
    <row r="844" spans="4:6" x14ac:dyDescent="0.2">
      <c r="D844" s="23"/>
      <c r="F844" s="81"/>
    </row>
    <row r="845" spans="4:6" x14ac:dyDescent="0.2">
      <c r="D845" s="23"/>
      <c r="F845" s="81"/>
    </row>
    <row r="846" spans="4:6" x14ac:dyDescent="0.2">
      <c r="D846" s="23"/>
      <c r="F846" s="81"/>
    </row>
    <row r="847" spans="4:6" x14ac:dyDescent="0.2">
      <c r="D847" s="23"/>
      <c r="F847" s="81"/>
    </row>
    <row r="848" spans="4:6" x14ac:dyDescent="0.2">
      <c r="D848" s="23"/>
      <c r="F848" s="81"/>
    </row>
    <row r="849" spans="4:6" x14ac:dyDescent="0.2">
      <c r="D849" s="23"/>
      <c r="F849" s="81"/>
    </row>
    <row r="850" spans="4:6" x14ac:dyDescent="0.2">
      <c r="D850" s="23"/>
      <c r="F850" s="81"/>
    </row>
    <row r="851" spans="4:6" x14ac:dyDescent="0.2">
      <c r="D851" s="23"/>
      <c r="F851" s="81"/>
    </row>
    <row r="852" spans="4:6" x14ac:dyDescent="0.2">
      <c r="D852" s="23"/>
      <c r="F852" s="81"/>
    </row>
    <row r="853" spans="4:6" x14ac:dyDescent="0.2">
      <c r="D853" s="23"/>
      <c r="F853" s="81"/>
    </row>
    <row r="854" spans="4:6" x14ac:dyDescent="0.2">
      <c r="D854" s="23"/>
      <c r="F854" s="81"/>
    </row>
    <row r="855" spans="4:6" x14ac:dyDescent="0.2">
      <c r="D855" s="23"/>
      <c r="F855" s="81"/>
    </row>
    <row r="856" spans="4:6" x14ac:dyDescent="0.2">
      <c r="D856" s="23"/>
      <c r="F856" s="81"/>
    </row>
    <row r="857" spans="4:6" x14ac:dyDescent="0.2">
      <c r="D857" s="23"/>
      <c r="F857" s="81"/>
    </row>
    <row r="858" spans="4:6" x14ac:dyDescent="0.2">
      <c r="D858" s="23"/>
      <c r="F858" s="81"/>
    </row>
    <row r="859" spans="4:6" x14ac:dyDescent="0.2">
      <c r="D859" s="23"/>
      <c r="F859" s="81"/>
    </row>
    <row r="860" spans="4:6" x14ac:dyDescent="0.2">
      <c r="D860" s="23"/>
      <c r="F860" s="81"/>
    </row>
    <row r="861" spans="4:6" x14ac:dyDescent="0.2">
      <c r="D861" s="23"/>
      <c r="F861" s="81"/>
    </row>
    <row r="862" spans="4:6" x14ac:dyDescent="0.2">
      <c r="D862" s="23"/>
      <c r="F862" s="81"/>
    </row>
    <row r="863" spans="4:6" x14ac:dyDescent="0.2">
      <c r="D863" s="23"/>
      <c r="F863" s="81"/>
    </row>
    <row r="864" spans="4:6" x14ac:dyDescent="0.2">
      <c r="D864" s="23"/>
      <c r="F864" s="81"/>
    </row>
    <row r="865" spans="4:6" x14ac:dyDescent="0.2">
      <c r="D865" s="23"/>
      <c r="F865" s="81"/>
    </row>
    <row r="866" spans="4:6" x14ac:dyDescent="0.2">
      <c r="D866" s="23"/>
      <c r="F866" s="81"/>
    </row>
    <row r="867" spans="4:6" x14ac:dyDescent="0.2">
      <c r="D867" s="23"/>
      <c r="F867" s="81"/>
    </row>
    <row r="868" spans="4:6" x14ac:dyDescent="0.2">
      <c r="D868" s="23"/>
      <c r="F868" s="81"/>
    </row>
    <row r="869" spans="4:6" x14ac:dyDescent="0.2">
      <c r="D869" s="23"/>
      <c r="F869" s="81"/>
    </row>
    <row r="870" spans="4:6" x14ac:dyDescent="0.2">
      <c r="D870" s="23"/>
      <c r="F870" s="81"/>
    </row>
    <row r="871" spans="4:6" x14ac:dyDescent="0.2">
      <c r="D871" s="23"/>
      <c r="F871" s="81"/>
    </row>
    <row r="872" spans="4:6" x14ac:dyDescent="0.2">
      <c r="D872" s="23"/>
      <c r="F872" s="81"/>
    </row>
    <row r="873" spans="4:6" x14ac:dyDescent="0.2">
      <c r="D873" s="23"/>
      <c r="F873" s="81"/>
    </row>
    <row r="874" spans="4:6" x14ac:dyDescent="0.2">
      <c r="D874" s="23"/>
      <c r="F874" s="81"/>
    </row>
    <row r="875" spans="4:6" x14ac:dyDescent="0.2">
      <c r="D875" s="23"/>
      <c r="F875" s="81"/>
    </row>
    <row r="876" spans="4:6" x14ac:dyDescent="0.2">
      <c r="D876" s="23"/>
      <c r="F876" s="81"/>
    </row>
    <row r="877" spans="4:6" x14ac:dyDescent="0.2">
      <c r="D877" s="23"/>
      <c r="F877" s="81"/>
    </row>
    <row r="878" spans="4:6" x14ac:dyDescent="0.2">
      <c r="D878" s="23"/>
      <c r="F878" s="81"/>
    </row>
    <row r="879" spans="4:6" x14ac:dyDescent="0.2">
      <c r="D879" s="23"/>
      <c r="F879" s="81"/>
    </row>
    <row r="880" spans="4:6" x14ac:dyDescent="0.2">
      <c r="D880" s="23"/>
      <c r="F880" s="81"/>
    </row>
    <row r="881" spans="4:6" x14ac:dyDescent="0.2">
      <c r="D881" s="23"/>
      <c r="F881" s="81"/>
    </row>
    <row r="882" spans="4:6" x14ac:dyDescent="0.2">
      <c r="D882" s="23"/>
      <c r="F882" s="81"/>
    </row>
    <row r="883" spans="4:6" x14ac:dyDescent="0.2">
      <c r="D883" s="23"/>
      <c r="F883" s="81"/>
    </row>
    <row r="884" spans="4:6" x14ac:dyDescent="0.2">
      <c r="D884" s="23"/>
      <c r="F884" s="81"/>
    </row>
    <row r="885" spans="4:6" x14ac:dyDescent="0.2">
      <c r="D885" s="23"/>
      <c r="F885" s="81"/>
    </row>
    <row r="886" spans="4:6" x14ac:dyDescent="0.2">
      <c r="D886" s="23"/>
      <c r="F886" s="81"/>
    </row>
    <row r="887" spans="4:6" x14ac:dyDescent="0.2">
      <c r="D887" s="23"/>
      <c r="F887" s="81"/>
    </row>
    <row r="888" spans="4:6" x14ac:dyDescent="0.2">
      <c r="D888" s="23"/>
      <c r="F888" s="81"/>
    </row>
    <row r="889" spans="4:6" x14ac:dyDescent="0.2">
      <c r="D889" s="23"/>
      <c r="F889" s="81"/>
    </row>
    <row r="890" spans="4:6" x14ac:dyDescent="0.2">
      <c r="D890" s="23"/>
      <c r="F890" s="81"/>
    </row>
    <row r="891" spans="4:6" x14ac:dyDescent="0.2">
      <c r="D891" s="23"/>
      <c r="F891" s="81"/>
    </row>
    <row r="892" spans="4:6" x14ac:dyDescent="0.2">
      <c r="D892" s="23"/>
      <c r="F892" s="81"/>
    </row>
    <row r="893" spans="4:6" x14ac:dyDescent="0.2">
      <c r="D893" s="23"/>
      <c r="F893" s="81"/>
    </row>
    <row r="894" spans="4:6" x14ac:dyDescent="0.2">
      <c r="D894" s="23"/>
      <c r="F894" s="81"/>
    </row>
    <row r="895" spans="4:6" x14ac:dyDescent="0.2">
      <c r="D895" s="23"/>
      <c r="F895" s="81"/>
    </row>
    <row r="896" spans="4:6" x14ac:dyDescent="0.2">
      <c r="D896" s="23"/>
      <c r="F896" s="81"/>
    </row>
    <row r="897" spans="4:6" x14ac:dyDescent="0.2">
      <c r="D897" s="23"/>
      <c r="F897" s="81"/>
    </row>
    <row r="898" spans="4:6" x14ac:dyDescent="0.2">
      <c r="D898" s="23"/>
      <c r="F898" s="81"/>
    </row>
    <row r="899" spans="4:6" x14ac:dyDescent="0.2">
      <c r="D899" s="23"/>
      <c r="F899" s="81"/>
    </row>
    <row r="900" spans="4:6" x14ac:dyDescent="0.2">
      <c r="D900" s="23"/>
      <c r="F900" s="81"/>
    </row>
    <row r="901" spans="4:6" x14ac:dyDescent="0.2">
      <c r="D901" s="23"/>
      <c r="F901" s="81"/>
    </row>
    <row r="902" spans="4:6" x14ac:dyDescent="0.2">
      <c r="D902" s="23"/>
      <c r="F902" s="81"/>
    </row>
    <row r="903" spans="4:6" x14ac:dyDescent="0.2">
      <c r="D903" s="23"/>
      <c r="F903" s="81"/>
    </row>
    <row r="904" spans="4:6" x14ac:dyDescent="0.2">
      <c r="D904" s="23"/>
      <c r="F904" s="81"/>
    </row>
    <row r="905" spans="4:6" x14ac:dyDescent="0.2">
      <c r="D905" s="23"/>
      <c r="F905" s="81"/>
    </row>
    <row r="906" spans="4:6" x14ac:dyDescent="0.2">
      <c r="D906" s="23"/>
      <c r="F906" s="81"/>
    </row>
    <row r="907" spans="4:6" x14ac:dyDescent="0.2">
      <c r="D907" s="23"/>
      <c r="F907" s="81"/>
    </row>
    <row r="908" spans="4:6" x14ac:dyDescent="0.2">
      <c r="D908" s="23"/>
      <c r="F908" s="81"/>
    </row>
    <row r="909" spans="4:6" x14ac:dyDescent="0.2">
      <c r="D909" s="23"/>
      <c r="F909" s="81"/>
    </row>
    <row r="910" spans="4:6" x14ac:dyDescent="0.2">
      <c r="D910" s="23"/>
      <c r="F910" s="81"/>
    </row>
    <row r="911" spans="4:6" x14ac:dyDescent="0.2">
      <c r="D911" s="23"/>
      <c r="F911" s="81"/>
    </row>
    <row r="912" spans="4:6" x14ac:dyDescent="0.2">
      <c r="D912" s="23"/>
      <c r="F912" s="81"/>
    </row>
    <row r="913" spans="4:6" x14ac:dyDescent="0.2">
      <c r="D913" s="23"/>
      <c r="F913" s="81"/>
    </row>
    <row r="914" spans="4:6" x14ac:dyDescent="0.2">
      <c r="D914" s="23"/>
      <c r="F914" s="81"/>
    </row>
    <row r="915" spans="4:6" x14ac:dyDescent="0.2">
      <c r="D915" s="23"/>
      <c r="F915" s="81"/>
    </row>
    <row r="916" spans="4:6" x14ac:dyDescent="0.2">
      <c r="D916" s="23"/>
      <c r="F916" s="81"/>
    </row>
    <row r="917" spans="4:6" x14ac:dyDescent="0.2">
      <c r="D917" s="23"/>
      <c r="F917" s="81"/>
    </row>
    <row r="918" spans="4:6" x14ac:dyDescent="0.2">
      <c r="D918" s="23"/>
      <c r="F918" s="81"/>
    </row>
    <row r="919" spans="4:6" x14ac:dyDescent="0.2">
      <c r="D919" s="23"/>
      <c r="F919" s="81"/>
    </row>
    <row r="920" spans="4:6" x14ac:dyDescent="0.2">
      <c r="D920" s="23"/>
      <c r="F920" s="81"/>
    </row>
    <row r="921" spans="4:6" x14ac:dyDescent="0.2">
      <c r="D921" s="23"/>
      <c r="F921" s="81"/>
    </row>
    <row r="922" spans="4:6" x14ac:dyDescent="0.2">
      <c r="D922" s="23"/>
      <c r="F922" s="81"/>
    </row>
    <row r="923" spans="4:6" x14ac:dyDescent="0.2">
      <c r="D923" s="23"/>
      <c r="F923" s="81"/>
    </row>
    <row r="924" spans="4:6" x14ac:dyDescent="0.2">
      <c r="D924" s="23"/>
      <c r="F924" s="81"/>
    </row>
    <row r="925" spans="4:6" x14ac:dyDescent="0.2">
      <c r="D925" s="23"/>
      <c r="F925" s="81"/>
    </row>
    <row r="926" spans="4:6" x14ac:dyDescent="0.2">
      <c r="D926" s="23"/>
      <c r="F926" s="81"/>
    </row>
    <row r="927" spans="4:6" x14ac:dyDescent="0.2">
      <c r="D927" s="23"/>
      <c r="F927" s="81"/>
    </row>
    <row r="928" spans="4:6" x14ac:dyDescent="0.2">
      <c r="D928" s="23"/>
      <c r="F928" s="81"/>
    </row>
    <row r="929" spans="4:6" x14ac:dyDescent="0.2">
      <c r="D929" s="23"/>
      <c r="F929" s="81"/>
    </row>
    <row r="930" spans="4:6" x14ac:dyDescent="0.2">
      <c r="D930" s="23"/>
      <c r="F930" s="81"/>
    </row>
    <row r="931" spans="4:6" x14ac:dyDescent="0.2">
      <c r="D931" s="23"/>
      <c r="F931" s="81"/>
    </row>
    <row r="932" spans="4:6" x14ac:dyDescent="0.2">
      <c r="D932" s="23"/>
      <c r="F932" s="81"/>
    </row>
    <row r="933" spans="4:6" x14ac:dyDescent="0.2">
      <c r="D933" s="23"/>
      <c r="F933" s="81"/>
    </row>
    <row r="934" spans="4:6" x14ac:dyDescent="0.2">
      <c r="D934" s="23"/>
      <c r="F934" s="81"/>
    </row>
    <row r="935" spans="4:6" x14ac:dyDescent="0.2">
      <c r="D935" s="23"/>
      <c r="F935" s="81"/>
    </row>
    <row r="936" spans="4:6" x14ac:dyDescent="0.2">
      <c r="D936" s="23"/>
      <c r="F936" s="81"/>
    </row>
    <row r="937" spans="4:6" x14ac:dyDescent="0.2">
      <c r="D937" s="23"/>
      <c r="F937" s="81"/>
    </row>
    <row r="938" spans="4:6" x14ac:dyDescent="0.2">
      <c r="D938" s="23"/>
      <c r="F938" s="81"/>
    </row>
    <row r="939" spans="4:6" x14ac:dyDescent="0.2">
      <c r="D939" s="23"/>
      <c r="F939" s="81"/>
    </row>
    <row r="940" spans="4:6" x14ac:dyDescent="0.2">
      <c r="D940" s="23"/>
      <c r="F940" s="81"/>
    </row>
    <row r="941" spans="4:6" x14ac:dyDescent="0.2">
      <c r="D941" s="23"/>
      <c r="F941" s="81"/>
    </row>
    <row r="942" spans="4:6" x14ac:dyDescent="0.2">
      <c r="D942" s="23"/>
      <c r="F942" s="81"/>
    </row>
    <row r="943" spans="4:6" x14ac:dyDescent="0.2">
      <c r="D943" s="23"/>
      <c r="F943" s="81"/>
    </row>
    <row r="944" spans="4:6" x14ac:dyDescent="0.2">
      <c r="D944" s="23"/>
      <c r="F944" s="81"/>
    </row>
    <row r="945" spans="4:6" x14ac:dyDescent="0.2">
      <c r="D945" s="23"/>
      <c r="F945" s="81"/>
    </row>
    <row r="946" spans="4:6" x14ac:dyDescent="0.2">
      <c r="D946" s="23"/>
      <c r="F946" s="81"/>
    </row>
    <row r="947" spans="4:6" x14ac:dyDescent="0.2">
      <c r="D947" s="23"/>
      <c r="F947" s="81"/>
    </row>
    <row r="948" spans="4:6" x14ac:dyDescent="0.2">
      <c r="D948" s="23"/>
      <c r="F948" s="81"/>
    </row>
    <row r="949" spans="4:6" x14ac:dyDescent="0.2">
      <c r="D949" s="23"/>
      <c r="F949" s="81"/>
    </row>
    <row r="950" spans="4:6" x14ac:dyDescent="0.2">
      <c r="D950" s="23"/>
      <c r="F950" s="81"/>
    </row>
    <row r="951" spans="4:6" x14ac:dyDescent="0.2">
      <c r="D951" s="23"/>
      <c r="F951" s="81"/>
    </row>
    <row r="952" spans="4:6" x14ac:dyDescent="0.2">
      <c r="D952" s="23"/>
      <c r="F952" s="81"/>
    </row>
    <row r="953" spans="4:6" x14ac:dyDescent="0.2">
      <c r="D953" s="23"/>
      <c r="F953" s="81"/>
    </row>
    <row r="954" spans="4:6" x14ac:dyDescent="0.2">
      <c r="D954" s="23"/>
      <c r="F954" s="81"/>
    </row>
    <row r="955" spans="4:6" x14ac:dyDescent="0.2">
      <c r="D955" s="23"/>
      <c r="F955" s="81"/>
    </row>
    <row r="956" spans="4:6" x14ac:dyDescent="0.2">
      <c r="D956" s="23"/>
      <c r="F956" s="81"/>
    </row>
    <row r="957" spans="4:6" x14ac:dyDescent="0.2">
      <c r="D957" s="23"/>
      <c r="F957" s="81"/>
    </row>
    <row r="958" spans="4:6" x14ac:dyDescent="0.2">
      <c r="D958" s="23"/>
      <c r="F958" s="81"/>
    </row>
    <row r="959" spans="4:6" x14ac:dyDescent="0.2">
      <c r="D959" s="23"/>
      <c r="F959" s="81"/>
    </row>
    <row r="960" spans="4:6" x14ac:dyDescent="0.2">
      <c r="D960" s="23"/>
      <c r="F960" s="81"/>
    </row>
    <row r="961" spans="4:6" x14ac:dyDescent="0.2">
      <c r="D961" s="23"/>
      <c r="F961" s="81"/>
    </row>
    <row r="962" spans="4:6" x14ac:dyDescent="0.2">
      <c r="D962" s="23"/>
      <c r="F962" s="81"/>
    </row>
    <row r="963" spans="4:6" x14ac:dyDescent="0.2">
      <c r="D963" s="23"/>
      <c r="F963" s="81"/>
    </row>
    <row r="964" spans="4:6" x14ac:dyDescent="0.2">
      <c r="D964" s="23"/>
      <c r="F964" s="81"/>
    </row>
    <row r="965" spans="4:6" x14ac:dyDescent="0.2">
      <c r="D965" s="23"/>
      <c r="F965" s="81"/>
    </row>
    <row r="966" spans="4:6" x14ac:dyDescent="0.2">
      <c r="D966" s="23"/>
      <c r="F966" s="81"/>
    </row>
    <row r="967" spans="4:6" x14ac:dyDescent="0.2">
      <c r="D967" s="23"/>
      <c r="F967" s="81"/>
    </row>
    <row r="968" spans="4:6" x14ac:dyDescent="0.2">
      <c r="D968" s="23"/>
      <c r="F968" s="81"/>
    </row>
    <row r="969" spans="4:6" x14ac:dyDescent="0.2">
      <c r="D969" s="23"/>
      <c r="F969" s="81"/>
    </row>
    <row r="970" spans="4:6" x14ac:dyDescent="0.2">
      <c r="D970" s="23"/>
      <c r="F970" s="81"/>
    </row>
    <row r="971" spans="4:6" x14ac:dyDescent="0.2">
      <c r="D971" s="23"/>
      <c r="F971" s="81"/>
    </row>
    <row r="972" spans="4:6" x14ac:dyDescent="0.2">
      <c r="D972" s="23"/>
      <c r="F972" s="81"/>
    </row>
    <row r="973" spans="4:6" x14ac:dyDescent="0.2">
      <c r="D973" s="23"/>
      <c r="F973" s="81"/>
    </row>
    <row r="974" spans="4:6" x14ac:dyDescent="0.2">
      <c r="D974" s="23"/>
      <c r="F974" s="81"/>
    </row>
    <row r="975" spans="4:6" x14ac:dyDescent="0.2">
      <c r="D975" s="23"/>
      <c r="F975" s="81"/>
    </row>
    <row r="976" spans="4:6" x14ac:dyDescent="0.2">
      <c r="D976" s="23"/>
      <c r="F976" s="81"/>
    </row>
    <row r="977" spans="4:6" x14ac:dyDescent="0.2">
      <c r="D977" s="23"/>
      <c r="F977" s="81"/>
    </row>
    <row r="978" spans="4:6" x14ac:dyDescent="0.2">
      <c r="D978" s="23"/>
      <c r="F978" s="81"/>
    </row>
    <row r="979" spans="4:6" x14ac:dyDescent="0.2">
      <c r="D979" s="23"/>
      <c r="F979" s="81"/>
    </row>
    <row r="980" spans="4:6" x14ac:dyDescent="0.2">
      <c r="D980" s="23"/>
      <c r="F980" s="81"/>
    </row>
    <row r="981" spans="4:6" x14ac:dyDescent="0.2">
      <c r="D981" s="23"/>
      <c r="F981" s="81"/>
    </row>
    <row r="982" spans="4:6" x14ac:dyDescent="0.2">
      <c r="D982" s="23"/>
      <c r="F982" s="81"/>
    </row>
    <row r="983" spans="4:6" x14ac:dyDescent="0.2">
      <c r="D983" s="23"/>
      <c r="F983" s="81"/>
    </row>
    <row r="984" spans="4:6" x14ac:dyDescent="0.2">
      <c r="D984" s="23"/>
      <c r="F984" s="81"/>
    </row>
    <row r="985" spans="4:6" x14ac:dyDescent="0.2">
      <c r="D985" s="23"/>
      <c r="F985" s="81"/>
    </row>
    <row r="986" spans="4:6" x14ac:dyDescent="0.2">
      <c r="D986" s="23"/>
      <c r="F986" s="81"/>
    </row>
    <row r="987" spans="4:6" x14ac:dyDescent="0.2">
      <c r="D987" s="23"/>
      <c r="F987" s="81"/>
    </row>
    <row r="988" spans="4:6" x14ac:dyDescent="0.2">
      <c r="D988" s="23"/>
      <c r="F988" s="81"/>
    </row>
    <row r="989" spans="4:6" x14ac:dyDescent="0.2">
      <c r="D989" s="23"/>
      <c r="F989" s="81"/>
    </row>
    <row r="990" spans="4:6" x14ac:dyDescent="0.2">
      <c r="D990" s="23"/>
      <c r="F990" s="81"/>
    </row>
    <row r="991" spans="4:6" x14ac:dyDescent="0.2">
      <c r="D991" s="23"/>
      <c r="F991" s="81"/>
    </row>
    <row r="992" spans="4:6" x14ac:dyDescent="0.2">
      <c r="D992" s="23"/>
      <c r="F992" s="81"/>
    </row>
    <row r="993" spans="4:6" x14ac:dyDescent="0.2">
      <c r="D993" s="23"/>
      <c r="F993" s="81"/>
    </row>
    <row r="994" spans="4:6" x14ac:dyDescent="0.2">
      <c r="D994" s="23"/>
      <c r="F994" s="81"/>
    </row>
    <row r="995" spans="4:6" x14ac:dyDescent="0.2">
      <c r="D995" s="23"/>
      <c r="F995" s="81"/>
    </row>
    <row r="996" spans="4:6" x14ac:dyDescent="0.2">
      <c r="D996" s="23"/>
      <c r="F996" s="81"/>
    </row>
    <row r="997" spans="4:6" x14ac:dyDescent="0.2">
      <c r="D997" s="23"/>
      <c r="F997" s="81"/>
    </row>
    <row r="998" spans="4:6" x14ac:dyDescent="0.2">
      <c r="D998" s="23"/>
      <c r="F998" s="81"/>
    </row>
    <row r="999" spans="4:6" x14ac:dyDescent="0.2">
      <c r="D999" s="23"/>
      <c r="F999" s="81"/>
    </row>
    <row r="1000" spans="4:6" x14ac:dyDescent="0.2">
      <c r="D1000" s="23"/>
      <c r="F1000" s="81"/>
    </row>
    <row r="1001" spans="4:6" x14ac:dyDescent="0.2">
      <c r="D1001" s="23"/>
      <c r="F1001" s="81"/>
    </row>
    <row r="1002" spans="4:6" x14ac:dyDescent="0.2">
      <c r="D1002" s="23"/>
      <c r="F1002" s="81"/>
    </row>
  </sheetData>
  <dataValidations count="1">
    <dataValidation type="custom" allowBlank="1" showDropDown="1" sqref="P2:S9 P13:Q21 S13:S21 P25:Q43 S25:S43 J2:M45 J49:K54 M49:M54 D2:D487 AM4:AN489">
      <formula1>AND(ISNUMBER(D2),(NOT(OR(NOT(ISERROR(DATEVALUE(D2))), AND(ISNUMBER(D2), LEFT(CELL("format", D2))="D")))))</formula1>
    </dataValidation>
  </dataValidations>
  <pageMargins left="0.7" right="0.7" top="0.75" bottom="0.75" header="0.3" footer="0.3"/>
  <drawing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VC3Itemized Costs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2025-04-15T17:56:12Z</dcterms:modified>
</cp:coreProperties>
</file>